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ALAMPREA.INFIBAGUE\Documents\2025\SIG\Riesgos Completos SARO\Matriz Riesgos y oportunidades\"/>
    </mc:Choice>
  </mc:AlternateContent>
  <workbookProtection workbookAlgorithmName="SHA-512" workbookHashValue="7FV9QrrMqIO04vwe/v/Ng50WvCB4Tev1DW/raL7lBtS7jHKw6EZvdvtENU3vfZTcpapK4NfcXFTnflsZt5i4wg==" workbookSaltValue="KK0yApDrjIkQnbzpqiIBJg==" workbookSpinCount="100000" lockStructure="1"/>
  <bookViews>
    <workbookView xWindow="0" yWindow="0" windowWidth="28800" windowHeight="12300"/>
  </bookViews>
  <sheets>
    <sheet name="Hoj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8" i="1" l="1"/>
  <c r="G35" i="1"/>
  <c r="G65" i="1" l="1"/>
  <c r="G62" i="1" l="1"/>
  <c r="G56" i="1"/>
  <c r="Y65" i="1"/>
  <c r="Y80" i="1"/>
  <c r="Y52" i="1"/>
  <c r="Y49" i="1"/>
  <c r="Y46" i="1"/>
  <c r="Y43" i="1"/>
  <c r="Y40" i="1"/>
  <c r="Y39" i="1"/>
  <c r="G32" i="1"/>
  <c r="Y36" i="1"/>
  <c r="G29" i="1"/>
  <c r="G53" i="1" l="1"/>
  <c r="Y41" i="1" l="1"/>
  <c r="Y42" i="1"/>
  <c r="Y44" i="1"/>
  <c r="Y45" i="1"/>
  <c r="Y47" i="1"/>
  <c r="Y48" i="1"/>
  <c r="Y50" i="1"/>
  <c r="Y51" i="1"/>
  <c r="Y53" i="1"/>
  <c r="Y54" i="1"/>
  <c r="Y55" i="1"/>
  <c r="Y56" i="1"/>
  <c r="Y57" i="1"/>
  <c r="Y58" i="1"/>
  <c r="Y59" i="1"/>
  <c r="Y60" i="1"/>
  <c r="Y61" i="1"/>
  <c r="Y62" i="1"/>
  <c r="Y63" i="1"/>
  <c r="Y64" i="1"/>
  <c r="Y66" i="1"/>
  <c r="Y67" i="1"/>
  <c r="Y68" i="1"/>
  <c r="Y69" i="1"/>
  <c r="Y71" i="1"/>
  <c r="Y72" i="1"/>
  <c r="Y74" i="1"/>
  <c r="Y75" i="1"/>
  <c r="Y76" i="1"/>
  <c r="Y77" i="1"/>
  <c r="Y81" i="1"/>
  <c r="Y82" i="1"/>
  <c r="Y83" i="1"/>
  <c r="Y84" i="1"/>
  <c r="Y85" i="1"/>
  <c r="AJ85" i="1" l="1"/>
  <c r="AH85" i="1"/>
  <c r="AF85" i="1"/>
  <c r="AD85" i="1"/>
  <c r="AB85" i="1"/>
  <c r="AJ84" i="1"/>
  <c r="AH84" i="1"/>
  <c r="AF84" i="1"/>
  <c r="AD84" i="1"/>
  <c r="AB84" i="1"/>
  <c r="AJ83" i="1"/>
  <c r="AH83" i="1"/>
  <c r="AF83" i="1"/>
  <c r="AD83" i="1"/>
  <c r="AB83" i="1"/>
  <c r="P83" i="1"/>
  <c r="O83" i="1"/>
  <c r="AN83" i="1" s="1"/>
  <c r="M83" i="1"/>
  <c r="G83" i="1"/>
  <c r="AJ82" i="1"/>
  <c r="AH82" i="1"/>
  <c r="AF82" i="1"/>
  <c r="AD82" i="1"/>
  <c r="AB82" i="1"/>
  <c r="AJ81" i="1"/>
  <c r="AH81" i="1"/>
  <c r="AF81" i="1"/>
  <c r="AD81" i="1"/>
  <c r="AB81" i="1"/>
  <c r="AJ80" i="1"/>
  <c r="AH80" i="1"/>
  <c r="AF80" i="1"/>
  <c r="AD80" i="1"/>
  <c r="AB80" i="1"/>
  <c r="P80" i="1"/>
  <c r="O80" i="1"/>
  <c r="AN80" i="1" s="1"/>
  <c r="M80" i="1"/>
  <c r="N80" i="1" s="1"/>
  <c r="G80" i="1"/>
  <c r="AJ79" i="1"/>
  <c r="AH79" i="1"/>
  <c r="AF79" i="1"/>
  <c r="AD79" i="1"/>
  <c r="AB79" i="1"/>
  <c r="AJ78" i="1"/>
  <c r="AH78" i="1"/>
  <c r="AF78" i="1"/>
  <c r="AD78" i="1"/>
  <c r="AB78" i="1"/>
  <c r="AJ77" i="1"/>
  <c r="AH77" i="1"/>
  <c r="AF77" i="1"/>
  <c r="AD77" i="1"/>
  <c r="AB77" i="1"/>
  <c r="P77" i="1"/>
  <c r="O77" i="1"/>
  <c r="AN77" i="1" s="1"/>
  <c r="M77" i="1"/>
  <c r="G77" i="1"/>
  <c r="AJ76" i="1"/>
  <c r="AH76" i="1"/>
  <c r="AF76" i="1"/>
  <c r="AD76" i="1"/>
  <c r="AB76" i="1"/>
  <c r="AJ75" i="1"/>
  <c r="AH75" i="1"/>
  <c r="AF75" i="1"/>
  <c r="AD75" i="1"/>
  <c r="AB75" i="1"/>
  <c r="AJ74" i="1"/>
  <c r="AH74" i="1"/>
  <c r="AF74" i="1"/>
  <c r="AD74" i="1"/>
  <c r="AB74" i="1"/>
  <c r="P74" i="1"/>
  <c r="O74" i="1"/>
  <c r="AN74" i="1" s="1"/>
  <c r="M74" i="1"/>
  <c r="G74" i="1"/>
  <c r="AJ73" i="1"/>
  <c r="AH73" i="1"/>
  <c r="AF73" i="1"/>
  <c r="AD73" i="1"/>
  <c r="AB73" i="1"/>
  <c r="AJ72" i="1"/>
  <c r="AH72" i="1"/>
  <c r="AF72" i="1"/>
  <c r="AD72" i="1"/>
  <c r="AB72" i="1"/>
  <c r="AJ71" i="1"/>
  <c r="AH71" i="1"/>
  <c r="AF71" i="1"/>
  <c r="AD71" i="1"/>
  <c r="AB71" i="1"/>
  <c r="P71" i="1"/>
  <c r="O71" i="1"/>
  <c r="AN71" i="1" s="1"/>
  <c r="M71" i="1"/>
  <c r="G71" i="1"/>
  <c r="AJ70" i="1"/>
  <c r="AH70" i="1"/>
  <c r="AF70" i="1"/>
  <c r="AD70" i="1"/>
  <c r="AB70" i="1"/>
  <c r="AJ69" i="1"/>
  <c r="AH69" i="1"/>
  <c r="AF69" i="1"/>
  <c r="AD69" i="1"/>
  <c r="AB69" i="1"/>
  <c r="AJ68" i="1"/>
  <c r="AH68" i="1"/>
  <c r="AF68" i="1"/>
  <c r="AD68" i="1"/>
  <c r="AB68" i="1"/>
  <c r="P68" i="1"/>
  <c r="O68" i="1"/>
  <c r="AN68" i="1" s="1"/>
  <c r="M68" i="1"/>
  <c r="AK68" i="1" s="1"/>
  <c r="AK69" i="1" s="1"/>
  <c r="G68" i="1"/>
  <c r="AJ67" i="1"/>
  <c r="AH67" i="1"/>
  <c r="AF67" i="1"/>
  <c r="AD67" i="1"/>
  <c r="AB67" i="1"/>
  <c r="AJ66" i="1"/>
  <c r="AH66" i="1"/>
  <c r="AF66" i="1"/>
  <c r="AD66" i="1"/>
  <c r="AB66" i="1"/>
  <c r="AJ65" i="1"/>
  <c r="AH65" i="1"/>
  <c r="AF65" i="1"/>
  <c r="AD65" i="1"/>
  <c r="AB65" i="1"/>
  <c r="P65" i="1"/>
  <c r="O65" i="1"/>
  <c r="AN65" i="1" s="1"/>
  <c r="M65" i="1"/>
  <c r="AJ64" i="1"/>
  <c r="AH64" i="1"/>
  <c r="AF64" i="1"/>
  <c r="AD64" i="1"/>
  <c r="AB64" i="1"/>
  <c r="AJ63" i="1"/>
  <c r="AH63" i="1"/>
  <c r="AF63" i="1"/>
  <c r="AD63" i="1"/>
  <c r="AB63" i="1"/>
  <c r="AJ62" i="1"/>
  <c r="AH62" i="1"/>
  <c r="AF62" i="1"/>
  <c r="AD62" i="1"/>
  <c r="AB62" i="1"/>
  <c r="P62" i="1"/>
  <c r="O62" i="1"/>
  <c r="AN62" i="1" s="1"/>
  <c r="M62" i="1"/>
  <c r="AJ61" i="1"/>
  <c r="AH61" i="1"/>
  <c r="AF61" i="1"/>
  <c r="AD61" i="1"/>
  <c r="AB61" i="1"/>
  <c r="AJ60" i="1"/>
  <c r="AH60" i="1"/>
  <c r="AF60" i="1"/>
  <c r="AD60" i="1"/>
  <c r="AB60" i="1"/>
  <c r="AJ59" i="1"/>
  <c r="AH59" i="1"/>
  <c r="AF59" i="1"/>
  <c r="AD59" i="1"/>
  <c r="AB59" i="1"/>
  <c r="P59" i="1"/>
  <c r="O59" i="1"/>
  <c r="AN59" i="1" s="1"/>
  <c r="M59" i="1"/>
  <c r="G59" i="1"/>
  <c r="AJ58" i="1"/>
  <c r="AH58" i="1"/>
  <c r="AF58" i="1"/>
  <c r="AD58" i="1"/>
  <c r="AB58" i="1"/>
  <c r="AJ57" i="1"/>
  <c r="AH57" i="1"/>
  <c r="AF57" i="1"/>
  <c r="AD57" i="1"/>
  <c r="AB57" i="1"/>
  <c r="AJ56" i="1"/>
  <c r="AH56" i="1"/>
  <c r="AF56" i="1"/>
  <c r="AD56" i="1"/>
  <c r="AB56" i="1"/>
  <c r="P56" i="1"/>
  <c r="O56" i="1"/>
  <c r="AN56" i="1" s="1"/>
  <c r="M56" i="1"/>
  <c r="AJ55" i="1"/>
  <c r="AH55" i="1"/>
  <c r="AF55" i="1"/>
  <c r="AD55" i="1"/>
  <c r="AB55" i="1"/>
  <c r="AJ54" i="1"/>
  <c r="AH54" i="1"/>
  <c r="AF54" i="1"/>
  <c r="AD54" i="1"/>
  <c r="AB54" i="1"/>
  <c r="AJ53" i="1"/>
  <c r="AH53" i="1"/>
  <c r="AF53" i="1"/>
  <c r="AD53" i="1"/>
  <c r="AB53" i="1"/>
  <c r="P53" i="1"/>
  <c r="O53" i="1"/>
  <c r="AN53" i="1" s="1"/>
  <c r="M53" i="1"/>
  <c r="AJ52" i="1"/>
  <c r="AH52" i="1"/>
  <c r="AF52" i="1"/>
  <c r="AD52" i="1"/>
  <c r="AB52" i="1"/>
  <c r="AJ51" i="1"/>
  <c r="AH51" i="1"/>
  <c r="AF51" i="1"/>
  <c r="AD51" i="1"/>
  <c r="AB51" i="1"/>
  <c r="AJ50" i="1"/>
  <c r="AH50" i="1"/>
  <c r="AF50" i="1"/>
  <c r="AD50" i="1"/>
  <c r="AB50" i="1"/>
  <c r="P50" i="1"/>
  <c r="O50" i="1"/>
  <c r="AN50" i="1" s="1"/>
  <c r="M50" i="1"/>
  <c r="G50" i="1"/>
  <c r="AJ49" i="1"/>
  <c r="AH49" i="1"/>
  <c r="AF49" i="1"/>
  <c r="AD49" i="1"/>
  <c r="AB49" i="1"/>
  <c r="AJ48" i="1"/>
  <c r="AH48" i="1"/>
  <c r="AF48" i="1"/>
  <c r="AD48" i="1"/>
  <c r="AB48" i="1"/>
  <c r="AJ47" i="1"/>
  <c r="AH47" i="1"/>
  <c r="AF47" i="1"/>
  <c r="AD47" i="1"/>
  <c r="AB47" i="1"/>
  <c r="P47" i="1"/>
  <c r="O47" i="1"/>
  <c r="AN47" i="1" s="1"/>
  <c r="M47" i="1"/>
  <c r="N47" i="1" s="1"/>
  <c r="G47" i="1"/>
  <c r="AK83" i="1" l="1"/>
  <c r="AK84" i="1" s="1"/>
  <c r="AK85" i="1" s="1"/>
  <c r="AK74" i="1"/>
  <c r="AK75" i="1" s="1"/>
  <c r="AK76" i="1" s="1"/>
  <c r="AK59" i="1"/>
  <c r="AK60" i="1" s="1"/>
  <c r="AK61" i="1" s="1"/>
  <c r="AN84" i="1"/>
  <c r="AN85" i="1" s="1"/>
  <c r="AO83" i="1" s="1"/>
  <c r="AP83" i="1" s="1"/>
  <c r="AK53" i="1"/>
  <c r="AK54" i="1" s="1"/>
  <c r="AK55" i="1" s="1"/>
  <c r="AN75" i="1"/>
  <c r="AN76" i="1" s="1"/>
  <c r="AO74" i="1" s="1"/>
  <c r="AP74" i="1" s="1"/>
  <c r="N83" i="1"/>
  <c r="Q83" i="1" s="1"/>
  <c r="AN78" i="1"/>
  <c r="AN79" i="1" s="1"/>
  <c r="AO77" i="1" s="1"/>
  <c r="AP77" i="1" s="1"/>
  <c r="AN81" i="1"/>
  <c r="AN82" i="1" s="1"/>
  <c r="AO80" i="1" s="1"/>
  <c r="AP80" i="1" s="1"/>
  <c r="Q80" i="1"/>
  <c r="AN72" i="1"/>
  <c r="AN73" i="1" s="1"/>
  <c r="AO71" i="1" s="1"/>
  <c r="AP71" i="1" s="1"/>
  <c r="AK80" i="1"/>
  <c r="AK81" i="1" s="1"/>
  <c r="AK82" i="1" s="1"/>
  <c r="N77" i="1"/>
  <c r="Q77" i="1" s="1"/>
  <c r="AK77" i="1"/>
  <c r="AK78" i="1" s="1"/>
  <c r="AK79" i="1" s="1"/>
  <c r="N74" i="1"/>
  <c r="Q74" i="1" s="1"/>
  <c r="AN69" i="1"/>
  <c r="AN70" i="1" s="1"/>
  <c r="AN63" i="1"/>
  <c r="AN64" i="1" s="1"/>
  <c r="AO62" i="1" s="1"/>
  <c r="N71" i="1"/>
  <c r="Q71" i="1" s="1"/>
  <c r="AK71" i="1"/>
  <c r="AK72" i="1" s="1"/>
  <c r="AK73" i="1" s="1"/>
  <c r="N68" i="1"/>
  <c r="Q68" i="1" s="1"/>
  <c r="AN66" i="1"/>
  <c r="AN67" i="1" s="1"/>
  <c r="N59" i="1"/>
  <c r="Q59" i="1" s="1"/>
  <c r="AK70" i="1"/>
  <c r="AL68" i="1" s="1"/>
  <c r="N65" i="1"/>
  <c r="Q65" i="1" s="1"/>
  <c r="AK65" i="1"/>
  <c r="AK66" i="1" s="1"/>
  <c r="AK67" i="1" s="1"/>
  <c r="AN60" i="1"/>
  <c r="AN61" i="1" s="1"/>
  <c r="AO59" i="1" s="1"/>
  <c r="AP59" i="1" s="1"/>
  <c r="AK62" i="1"/>
  <c r="AK63" i="1" s="1"/>
  <c r="AK64" i="1" s="1"/>
  <c r="AN57" i="1"/>
  <c r="AN58" i="1" s="1"/>
  <c r="AO56" i="1" s="1"/>
  <c r="AP56" i="1" s="1"/>
  <c r="N62" i="1"/>
  <c r="Q62" i="1" s="1"/>
  <c r="AN51" i="1"/>
  <c r="AN52" i="1" s="1"/>
  <c r="AN54" i="1"/>
  <c r="AN55" i="1" s="1"/>
  <c r="AO53" i="1" s="1"/>
  <c r="AP53" i="1" s="1"/>
  <c r="N56" i="1"/>
  <c r="Q56" i="1" s="1"/>
  <c r="AK56" i="1"/>
  <c r="AK57" i="1" s="1"/>
  <c r="AK58" i="1" s="1"/>
  <c r="N53" i="1"/>
  <c r="Q53" i="1" s="1"/>
  <c r="AN48" i="1"/>
  <c r="AN49" i="1" s="1"/>
  <c r="AO47" i="1" s="1"/>
  <c r="AP47" i="1" s="1"/>
  <c r="AK47" i="1"/>
  <c r="AK48" i="1" s="1"/>
  <c r="AK49" i="1" s="1"/>
  <c r="N50" i="1"/>
  <c r="Q50" i="1" s="1"/>
  <c r="AK50" i="1"/>
  <c r="AK51" i="1" s="1"/>
  <c r="AK52" i="1" s="1"/>
  <c r="Q47" i="1"/>
  <c r="AJ46" i="1"/>
  <c r="AH46" i="1"/>
  <c r="AF46" i="1"/>
  <c r="AD46" i="1"/>
  <c r="AB46" i="1"/>
  <c r="AJ45" i="1"/>
  <c r="AH45" i="1"/>
  <c r="AF45" i="1"/>
  <c r="AD45" i="1"/>
  <c r="AB45" i="1"/>
  <c r="AJ44" i="1"/>
  <c r="AH44" i="1"/>
  <c r="AF44" i="1"/>
  <c r="AD44" i="1"/>
  <c r="AB44" i="1"/>
  <c r="P44" i="1"/>
  <c r="O44" i="1"/>
  <c r="AN44" i="1" s="1"/>
  <c r="M44" i="1"/>
  <c r="N44" i="1" s="1"/>
  <c r="G44" i="1"/>
  <c r="AJ43" i="1"/>
  <c r="AH43" i="1"/>
  <c r="AF43" i="1"/>
  <c r="AD43" i="1"/>
  <c r="AB43" i="1"/>
  <c r="AJ42" i="1"/>
  <c r="AH42" i="1"/>
  <c r="AF42" i="1"/>
  <c r="AD42" i="1"/>
  <c r="AB42" i="1"/>
  <c r="AJ41" i="1"/>
  <c r="AH41" i="1"/>
  <c r="AF41" i="1"/>
  <c r="AD41" i="1"/>
  <c r="AB41" i="1"/>
  <c r="P41" i="1"/>
  <c r="O41" i="1"/>
  <c r="AN41" i="1" s="1"/>
  <c r="M41" i="1"/>
  <c r="AK41" i="1" s="1"/>
  <c r="G41" i="1"/>
  <c r="AL83" i="1" l="1"/>
  <c r="AL59" i="1"/>
  <c r="AM59" i="1" s="1"/>
  <c r="AQ59" i="1" s="1"/>
  <c r="AL53" i="1"/>
  <c r="AM53" i="1" s="1"/>
  <c r="AQ53" i="1" s="1"/>
  <c r="AM83" i="1"/>
  <c r="AQ83" i="1" s="1"/>
  <c r="AL77" i="1"/>
  <c r="AM77" i="1" s="1"/>
  <c r="AQ77" i="1" s="1"/>
  <c r="AL80" i="1"/>
  <c r="AO68" i="1"/>
  <c r="AP68" i="1" s="1"/>
  <c r="AL74" i="1"/>
  <c r="AL71" i="1"/>
  <c r="AO65" i="1"/>
  <c r="AP65" i="1" s="1"/>
  <c r="AM68" i="1"/>
  <c r="AL65" i="1"/>
  <c r="AM65" i="1" s="1"/>
  <c r="AL62" i="1"/>
  <c r="AM62" i="1" s="1"/>
  <c r="AP62" i="1"/>
  <c r="AO50" i="1"/>
  <c r="AP50" i="1" s="1"/>
  <c r="AL56" i="1"/>
  <c r="AN45" i="1"/>
  <c r="AN46" i="1" s="1"/>
  <c r="AO44" i="1" s="1"/>
  <c r="AP44" i="1" s="1"/>
  <c r="Q44" i="1"/>
  <c r="AL50" i="1"/>
  <c r="AL47" i="1"/>
  <c r="AM47" i="1" s="1"/>
  <c r="AQ47" i="1" s="1"/>
  <c r="AK44" i="1"/>
  <c r="AK45" i="1" s="1"/>
  <c r="AK46" i="1" s="1"/>
  <c r="AN42" i="1"/>
  <c r="AN43" i="1" s="1"/>
  <c r="AK42" i="1"/>
  <c r="AK43" i="1" s="1"/>
  <c r="N41" i="1"/>
  <c r="Q41" i="1" s="1"/>
  <c r="AJ40" i="1"/>
  <c r="AH40" i="1"/>
  <c r="AF40" i="1"/>
  <c r="AD40" i="1"/>
  <c r="AB40" i="1"/>
  <c r="AJ39" i="1"/>
  <c r="AH39" i="1"/>
  <c r="AF39" i="1"/>
  <c r="AD39" i="1"/>
  <c r="AB39" i="1"/>
  <c r="AJ38" i="1"/>
  <c r="AH38" i="1"/>
  <c r="AF38" i="1"/>
  <c r="AD38" i="1"/>
  <c r="AB38" i="1"/>
  <c r="Y38" i="1"/>
  <c r="P38" i="1"/>
  <c r="O38" i="1"/>
  <c r="AN38" i="1" s="1"/>
  <c r="M38" i="1"/>
  <c r="N38" i="1" s="1"/>
  <c r="G38" i="1"/>
  <c r="Y32" i="1"/>
  <c r="AJ37" i="1"/>
  <c r="AH37" i="1"/>
  <c r="AF37" i="1"/>
  <c r="AD37" i="1"/>
  <c r="AB37" i="1"/>
  <c r="Y37" i="1"/>
  <c r="AJ36" i="1"/>
  <c r="AH36" i="1"/>
  <c r="AF36" i="1"/>
  <c r="AD36" i="1"/>
  <c r="AB36" i="1"/>
  <c r="AJ35" i="1"/>
  <c r="AH35" i="1"/>
  <c r="AF35" i="1"/>
  <c r="AD35" i="1"/>
  <c r="AB35" i="1"/>
  <c r="Y35" i="1"/>
  <c r="P35" i="1"/>
  <c r="O35" i="1"/>
  <c r="AN35" i="1" s="1"/>
  <c r="M35" i="1"/>
  <c r="Y27" i="1"/>
  <c r="Y26" i="1"/>
  <c r="AQ68" i="1" l="1"/>
  <c r="AM80" i="1"/>
  <c r="AQ80" i="1" s="1"/>
  <c r="AM74" i="1"/>
  <c r="AQ74" i="1" s="1"/>
  <c r="AN39" i="1"/>
  <c r="AN40" i="1" s="1"/>
  <c r="AO38" i="1" s="1"/>
  <c r="AP38" i="1" s="1"/>
  <c r="AQ65" i="1"/>
  <c r="AM71" i="1"/>
  <c r="AQ71" i="1" s="1"/>
  <c r="AQ62" i="1"/>
  <c r="AM56" i="1"/>
  <c r="AQ56" i="1" s="1"/>
  <c r="AM50" i="1"/>
  <c r="AQ50" i="1" s="1"/>
  <c r="AK38" i="1"/>
  <c r="AK39" i="1" s="1"/>
  <c r="AK40" i="1" s="1"/>
  <c r="AN36" i="1"/>
  <c r="AN37" i="1" s="1"/>
  <c r="AO35" i="1" s="1"/>
  <c r="AP35" i="1" s="1"/>
  <c r="AO41" i="1"/>
  <c r="AP41" i="1" s="1"/>
  <c r="AL44" i="1"/>
  <c r="AM44" i="1" s="1"/>
  <c r="AQ44" i="1" s="1"/>
  <c r="AL41" i="1"/>
  <c r="AM41" i="1" s="1"/>
  <c r="Q38" i="1"/>
  <c r="AK35" i="1"/>
  <c r="AK36" i="1" s="1"/>
  <c r="AK37" i="1" s="1"/>
  <c r="N35" i="1"/>
  <c r="Q35" i="1" s="1"/>
  <c r="AB26" i="1"/>
  <c r="AD26" i="1"/>
  <c r="AJ26" i="1"/>
  <c r="M26" i="1"/>
  <c r="AK26" i="1" s="1"/>
  <c r="AQ41" i="1" l="1"/>
  <c r="AL38" i="1"/>
  <c r="AM38" i="1" s="1"/>
  <c r="AQ38" i="1" s="1"/>
  <c r="AL35" i="1"/>
  <c r="G26" i="1"/>
  <c r="AM35" i="1" l="1"/>
  <c r="AQ35" i="1" s="1"/>
  <c r="AJ34" i="1" l="1"/>
  <c r="AH34" i="1"/>
  <c r="AF34" i="1"/>
  <c r="AD34" i="1"/>
  <c r="AB34" i="1"/>
  <c r="Y34" i="1"/>
  <c r="AJ33" i="1"/>
  <c r="AH33" i="1"/>
  <c r="AF33" i="1"/>
  <c r="AD33" i="1"/>
  <c r="AB33" i="1"/>
  <c r="Y33" i="1"/>
  <c r="AJ32" i="1"/>
  <c r="AH32" i="1"/>
  <c r="AF32" i="1"/>
  <c r="AD32" i="1"/>
  <c r="AB32" i="1"/>
  <c r="P32" i="1"/>
  <c r="O32" i="1"/>
  <c r="AN32" i="1" s="1"/>
  <c r="M32" i="1"/>
  <c r="AJ31" i="1"/>
  <c r="AH31" i="1"/>
  <c r="AF31" i="1"/>
  <c r="AD31" i="1"/>
  <c r="AB31" i="1"/>
  <c r="Y31" i="1"/>
  <c r="AJ30" i="1"/>
  <c r="AH30" i="1"/>
  <c r="AF30" i="1"/>
  <c r="AD30" i="1"/>
  <c r="AB30" i="1"/>
  <c r="Y30" i="1"/>
  <c r="AJ29" i="1"/>
  <c r="AH29" i="1"/>
  <c r="AF29" i="1"/>
  <c r="AD29" i="1"/>
  <c r="AB29" i="1"/>
  <c r="Y29" i="1"/>
  <c r="P29" i="1"/>
  <c r="O29" i="1"/>
  <c r="AN29" i="1" s="1"/>
  <c r="AN30" i="1" s="1"/>
  <c r="AN31" i="1" s="1"/>
  <c r="M29" i="1"/>
  <c r="AN33" i="1" l="1"/>
  <c r="AN34" i="1" s="1"/>
  <c r="AO32" i="1" s="1"/>
  <c r="AP32" i="1" s="1"/>
  <c r="N32" i="1"/>
  <c r="Q32" i="1" s="1"/>
  <c r="AK32" i="1"/>
  <c r="AK33" i="1" s="1"/>
  <c r="AK34" i="1" s="1"/>
  <c r="AK29" i="1"/>
  <c r="AK30" i="1" s="1"/>
  <c r="AK31" i="1" s="1"/>
  <c r="AO29" i="1"/>
  <c r="AP29" i="1" s="1"/>
  <c r="N29" i="1"/>
  <c r="Q29" i="1" s="1"/>
  <c r="AL32" i="1" l="1"/>
  <c r="AM32" i="1" s="1"/>
  <c r="AQ32" i="1" l="1"/>
  <c r="AL29" i="1"/>
  <c r="AJ28" i="1"/>
  <c r="AH28" i="1"/>
  <c r="AF28" i="1"/>
  <c r="AD28" i="1"/>
  <c r="AB28" i="1"/>
  <c r="AJ27" i="1"/>
  <c r="AH27" i="1"/>
  <c r="AF27" i="1"/>
  <c r="AD27" i="1"/>
  <c r="AB27" i="1"/>
  <c r="AH26" i="1"/>
  <c r="AF26" i="1"/>
  <c r="P26" i="1"/>
  <c r="O26" i="1"/>
  <c r="AN26" i="1" s="1"/>
  <c r="AN27" i="1" s="1"/>
  <c r="AN28" i="1" s="1"/>
  <c r="N26" i="1"/>
  <c r="AK27" i="1" l="1"/>
  <c r="AK28" i="1" s="1"/>
  <c r="AM29" i="1"/>
  <c r="AQ29" i="1" s="1"/>
  <c r="Q26" i="1"/>
  <c r="AL26" i="1" l="1"/>
  <c r="AO26" i="1"/>
  <c r="AP26" i="1" s="1"/>
  <c r="AM26" i="1" l="1"/>
  <c r="AQ26" i="1" s="1"/>
</calcChain>
</file>

<file path=xl/sharedStrings.xml><?xml version="1.0" encoding="utf-8"?>
<sst xmlns="http://schemas.openxmlformats.org/spreadsheetml/2006/main" count="1271" uniqueCount="610">
  <si>
    <t>INSTITUTO DE FINANCIAMIENTO, PROMOCIÓN Y DESARROLLO DE IBAGUÉ - INFIBAGUÉ -</t>
  </si>
  <si>
    <t>CODIGO: FOR-GR-001</t>
  </si>
  <si>
    <t>MAPA DE RIESGOS Y OPORTUNIDADES POR PROCESO</t>
  </si>
  <si>
    <t>Página 1 de 1</t>
  </si>
  <si>
    <t>VERSIÓN: 04</t>
  </si>
  <si>
    <t>Descripción del Riesgo</t>
  </si>
  <si>
    <t xml:space="preserve">Causa(s) Raíz </t>
  </si>
  <si>
    <t>Factor(es) de Riesgo</t>
  </si>
  <si>
    <t>Clasificación del riesgo</t>
  </si>
  <si>
    <t>Responsable</t>
  </si>
  <si>
    <t>Estado</t>
  </si>
  <si>
    <t>Implementación</t>
  </si>
  <si>
    <t>Documentación</t>
  </si>
  <si>
    <t>Frecuencia</t>
  </si>
  <si>
    <t>Evidencia</t>
  </si>
  <si>
    <t>Proceso:</t>
  </si>
  <si>
    <t>Objetivo:</t>
  </si>
  <si>
    <t>No. control</t>
  </si>
  <si>
    <t>Identificación del riesgo</t>
  </si>
  <si>
    <t>Actividad(es) / Punto(s) de Riesgo</t>
  </si>
  <si>
    <t>Zona de riesgo inherente</t>
  </si>
  <si>
    <t>Impacto inherente</t>
  </si>
  <si>
    <t>Probabilidad inherente</t>
  </si>
  <si>
    <t>Frecuencia de la actividad 
(por año)</t>
  </si>
  <si>
    <t>Tipo de control</t>
  </si>
  <si>
    <t>No. Plan de acción</t>
  </si>
  <si>
    <t xml:space="preserve">Fecha implementación </t>
  </si>
  <si>
    <t>Valoración del riesgo</t>
  </si>
  <si>
    <t>Probabilidad residual</t>
  </si>
  <si>
    <t>Impacto residual</t>
  </si>
  <si>
    <t>Zona de riesgo residual</t>
  </si>
  <si>
    <t>Atributos de eficiencia</t>
  </si>
  <si>
    <t>Atributos informativos</t>
  </si>
  <si>
    <t>R1</t>
  </si>
  <si>
    <t>Referencia</t>
  </si>
  <si>
    <t>Cobertura del seguro o la póliza</t>
  </si>
  <si>
    <t>Indicador</t>
  </si>
  <si>
    <t>Resultado</t>
  </si>
  <si>
    <t xml:space="preserve">Denominación </t>
  </si>
  <si>
    <t>Descripción</t>
  </si>
  <si>
    <t>Fecha</t>
  </si>
  <si>
    <t>Acción</t>
  </si>
  <si>
    <t>Complemento</t>
  </si>
  <si>
    <t>Evidencia(s) y/o soporte(s)</t>
  </si>
  <si>
    <t>Responsable(s)</t>
  </si>
  <si>
    <t>Responsable:</t>
  </si>
  <si>
    <t>Recursos necesarios</t>
  </si>
  <si>
    <t>Plan(es) de tratamiento</t>
  </si>
  <si>
    <t>Riesgo residual</t>
  </si>
  <si>
    <t>Control(es)</t>
  </si>
  <si>
    <t>EVALUACIÓN DE RIESGO</t>
  </si>
  <si>
    <t>TRATAMIENTO DEL RIESGO</t>
  </si>
  <si>
    <t>SEGUIMIENTO Y REVISIÓN</t>
  </si>
  <si>
    <t>R2</t>
  </si>
  <si>
    <t>R3</t>
  </si>
  <si>
    <t>Tipo de riesgo</t>
  </si>
  <si>
    <t>Afectación económica y/o reputacional</t>
  </si>
  <si>
    <t>¿Cuenta con seguro o póliza?</t>
  </si>
  <si>
    <t>Oportunidad(es)</t>
  </si>
  <si>
    <t>Causa / Circunstancia inmediata</t>
  </si>
  <si>
    <t>Vigente desde: 2023/05/04</t>
  </si>
  <si>
    <t>afectación económica y reputacional</t>
  </si>
  <si>
    <t>Manual</t>
  </si>
  <si>
    <t>Documentado</t>
  </si>
  <si>
    <t>Continua</t>
  </si>
  <si>
    <t>Con registro</t>
  </si>
  <si>
    <t>Humanos</t>
  </si>
  <si>
    <t>Oficina Gestión del Riesgo</t>
  </si>
  <si>
    <t>META</t>
  </si>
  <si>
    <t>AVANCE</t>
  </si>
  <si>
    <t>ACCIONES</t>
  </si>
  <si>
    <t>GESTIÓN TECNOLOGICA</t>
  </si>
  <si>
    <t>Infraestructura</t>
  </si>
  <si>
    <t>Seguridad de la Información</t>
  </si>
  <si>
    <t>Daños a activos fijos/eventos externos</t>
  </si>
  <si>
    <t>Reducir</t>
  </si>
  <si>
    <t>Correctivo</t>
  </si>
  <si>
    <t>Mayor a 500 SMLMV o afectación nacional</t>
  </si>
  <si>
    <t>Talento humano</t>
  </si>
  <si>
    <t>Mantenimiento de las UPS.</t>
  </si>
  <si>
    <t>Entre 3 a 24 veces</t>
  </si>
  <si>
    <t>No</t>
  </si>
  <si>
    <t>Preventivo</t>
  </si>
  <si>
    <t>Procesos</t>
  </si>
  <si>
    <t>Entre 24 a 500 veces</t>
  </si>
  <si>
    <t>Cambio de software ERP con mayores controles y direccionado a la actividad misional</t>
  </si>
  <si>
    <t>Corrupción</t>
  </si>
  <si>
    <t>Usuarios, productos y prácticas</t>
  </si>
  <si>
    <t>Evitar</t>
  </si>
  <si>
    <t xml:space="preserve"> Implementación formato para la solicitud de activación de usuarios solicitado por la dirección administrativa sobre cada usuario.</t>
  </si>
  <si>
    <t xml:space="preserve">Formato </t>
  </si>
  <si>
    <t>Automático</t>
  </si>
  <si>
    <t>Aleatoria</t>
  </si>
  <si>
    <t>Formatos</t>
  </si>
  <si>
    <t>Planear, organizar, coordinar y controlar los componentes relacionados con la Plataforma Tecnológica de INFIBAGUÉ y asesorar y acompañar a las diferentes dependencias en la adecuada utilización del hardware, software y las comunicaciones, necesarias para el cumplimiento de la misión institucional.</t>
  </si>
  <si>
    <t xml:space="preserve">Ubicación Data Center </t>
  </si>
  <si>
    <t xml:space="preserve">graves deficiencias locativas </t>
  </si>
  <si>
    <t xml:space="preserve">pérdida de información de la entidad </t>
  </si>
  <si>
    <t>Entre 500 a 5000 veces</t>
  </si>
  <si>
    <t>Entre 100 y 500 SMLMV o fectación a nivel municipal/departamental</t>
  </si>
  <si>
    <t xml:space="preserve"> de acuerdo con lo establecido por la super intendencia financiera en la circular 035 de 2006 y 052 de 2007 </t>
  </si>
  <si>
    <t xml:space="preserve">, realizarán las adecuaciones locativas necesarias para la salvaguarda y custodia de la información almacenada en el data center existente </t>
  </si>
  <si>
    <t xml:space="preserve">con el fin de proteger la información de la entidad </t>
  </si>
  <si>
    <t xml:space="preserve">* Nueva locación del data center </t>
  </si>
  <si>
    <t xml:space="preserve">* Trabajos de adecuación y mantenimiento locativos </t>
  </si>
  <si>
    <t xml:space="preserve"> , realizarán las gestiones necesarias para trasladar el data center </t>
  </si>
  <si>
    <t>Sin documentar</t>
  </si>
  <si>
    <t xml:space="preserve">Datacenter con cumplimiento de requisitos establecidos por la Superintendencia Financiera </t>
  </si>
  <si>
    <t xml:space="preserve">1. Presentar propuesta del sitio con las condiciones aptas para el traslado del datacenter.
2. Disponer de los recursos necesarios para realizar la construcción y(o adecuación y/o arrendamiento del sitio idóneo. 
3. Realizar todas las gestiones administrativas, y contractuales  para la implementación del nuevo datacenter </t>
  </si>
  <si>
    <t xml:space="preserve">Humanos
Financieros 
Logísticos 
Tecnológicos </t>
  </si>
  <si>
    <t xml:space="preserve">Humanos
financieros
logísticos </t>
  </si>
  <si>
    <t>que no se realiza mantenimiento de las UPS</t>
  </si>
  <si>
    <t xml:space="preserve">* Contar con UPS en buen estado
* Prestación ininterrumpida de servicios 
* Información segura y disponible </t>
  </si>
  <si>
    <t xml:space="preserve">incumplimiento de cronogramas de mantenimiento o falta de recursos </t>
  </si>
  <si>
    <t>Ejecución y administración de procesos</t>
  </si>
  <si>
    <t>R4</t>
  </si>
  <si>
    <t xml:space="preserve">Administración de Software de la entidad </t>
  </si>
  <si>
    <t xml:space="preserve">  Generar formatos o reportes del sistema que permitan verificar o generar la evidencia que se cumple con los controles existentes.</t>
  </si>
  <si>
    <t xml:space="preserve">*Registro de usuarios autorizados en el sistema
* Reportes del sistema </t>
  </si>
  <si>
    <t xml:space="preserve"> aplica permisos a las cuentas de usuario de acuerdo a su perfil y actividades laborales.  Los permisos y privilegios otorgados a las cuentas de usuarios se realizarán de acuerdo a los perfiles definidos para cada cargo. </t>
  </si>
  <si>
    <t xml:space="preserve">suspensión y/o paralización de los servicios y procesos </t>
  </si>
  <si>
    <t xml:space="preserve">con el fin de que sean atendidas de forma ágil y efectiva </t>
  </si>
  <si>
    <t xml:space="preserve">Generar casos (o PQR) sobre novedades, que son reportadas al desarrollador </t>
  </si>
  <si>
    <t xml:space="preserve">Diligenciamiento de PQR en módulo de soporte técnico implementado por el desarrollador del software </t>
  </si>
  <si>
    <t xml:space="preserve">Humanos
tecnológicos </t>
  </si>
  <si>
    <t xml:space="preserve">* extractos y/o comprobantes del sistema </t>
  </si>
  <si>
    <t xml:space="preserve">N° de casos resueltos en menos de 24h / N° de casos reportados </t>
  </si>
  <si>
    <t xml:space="preserve">Solicitar la realización de al menos 1 capacitación semestral por módulo a los funcionarios correspondientes </t>
  </si>
  <si>
    <t xml:space="preserve">Humanos 
tecnológicos 
logísticos 
económicos </t>
  </si>
  <si>
    <t xml:space="preserve">Revisar cada obligación contenida en el contrato o acuerdo de soporte y requerir al desarrollador en la medida que se identifiquen fallas en el cumplimiento de las mismas </t>
  </si>
  <si>
    <t xml:space="preserve">Humanos </t>
  </si>
  <si>
    <t xml:space="preserve">* contrato 
* comunicaciones internas y externas </t>
  </si>
  <si>
    <t xml:space="preserve">adquisición de tecnología en hardware que no supla  las necesidades del instituto. </t>
  </si>
  <si>
    <t>Estructurar la actualización de equipos tecnológicos de hardware de acuerdo a la modernización del instituto y los requerimientos establecidos frente a los entes de control y de vigilancia.</t>
  </si>
  <si>
    <t>R5</t>
  </si>
  <si>
    <t>R6</t>
  </si>
  <si>
    <t>Tecnología</t>
  </si>
  <si>
    <t xml:space="preserve">*Prestación de servicios y desarrollo de procesos ininterrumpidamente
* Personal capacitado 
</t>
  </si>
  <si>
    <t xml:space="preserve">* Adquisición de un sistema de alta disponibilidad 
* Adquisición de tecnología para la seguridad de control de accesos a la red local </t>
  </si>
  <si>
    <t>pérdida de información y de equipos, demoras en la prestación  de servicios, salida de operación de diferentes dependencias,</t>
  </si>
  <si>
    <t>Plan de mantenimiento preventivo, para equipos tecnológicos del instituto.</t>
  </si>
  <si>
    <t xml:space="preserve">* Buen funcionamiento de los equipos de computo de la entidad. 
* Mejora continua
* Buen rendimiento laboral </t>
  </si>
  <si>
    <t>R7</t>
  </si>
  <si>
    <t>Incumplimiento en la divulgación de las actividades desarrolladas en el instituto motivado por la carencia del servicio página web.</t>
  </si>
  <si>
    <t xml:space="preserve">demoras en los procesos desarrollados por los funcionarios afectando el rendimiento laboral de los mismos </t>
  </si>
  <si>
    <t>Establecer los controles necesarios para el buen funcionamiento de la página web</t>
  </si>
  <si>
    <t>sanciones legales por parte del ente de control, desinformación a la ciudadanía</t>
  </si>
  <si>
    <t>*Garantizar el servicio activo de hosting</t>
  </si>
  <si>
    <t>R8</t>
  </si>
  <si>
    <t>R9</t>
  </si>
  <si>
    <t>R10</t>
  </si>
  <si>
    <t>R11</t>
  </si>
  <si>
    <t>R12</t>
  </si>
  <si>
    <t>R13</t>
  </si>
  <si>
    <t>R14</t>
  </si>
  <si>
    <t>R15</t>
  </si>
  <si>
    <t>R16</t>
  </si>
  <si>
    <t>R17</t>
  </si>
  <si>
    <t>R18</t>
  </si>
  <si>
    <t>R19</t>
  </si>
  <si>
    <t>R20</t>
  </si>
  <si>
    <t>falta de control a usuarios</t>
  </si>
  <si>
    <t>* Implementar controles a través de los procedimientos</t>
  </si>
  <si>
    <t xml:space="preserve">vulnerabilidad cibernética,  pérdida de información, inconsistencias en los sistemas  </t>
  </si>
  <si>
    <t xml:space="preserve"> falta de políticas de seguridad en tecnología</t>
  </si>
  <si>
    <t>Establecer políticas de control y seguridad</t>
  </si>
  <si>
    <t>Apagado de equipos, salida de operación del instituto y/o pérdida de información por cortes de energía por insuficiente tiempo de respaldo de la UPS. Daño de equipos principales causados por las humedades existentes en el datacenter por la no intervención del mismo. Incendios producidos al no tener los equipos idóneos que garanticen una rápida reacción al control del conato de incendio. Calentamiento de los equipos del datacenter por fallas en los equipos refrigerantes o insuficiencia de los mismos. Área susceptible de inundación, red energética susceptible, pérdida de infraestructura tecnológica y de información.
Acceso de intrusos a la red de datos por infraestructura inadecuada del cableado estructurado, siendo parcialmente expuesta para el acceso no autorizado en el instituto</t>
  </si>
  <si>
    <t xml:space="preserve">
Incumplimiento en normas técnicas por ubicación de data center</t>
  </si>
  <si>
    <t>Adecuación de data center</t>
  </si>
  <si>
    <t>incumplimiento de las políticas de seguridad de la información</t>
  </si>
  <si>
    <t xml:space="preserve">Seguridad de la información </t>
  </si>
  <si>
    <t xml:space="preserve">vulnerabilidad ante ataques informáticos externos </t>
  </si>
  <si>
    <t xml:space="preserve">deficiencias en la adquisición de software </t>
  </si>
  <si>
    <t>Actualización de software de acuerdo a la modernización del instituto y los requerimientos establecidos frente a los entes de control y de vigilancia.</t>
  </si>
  <si>
    <t>Activación de dashboard en los diferentes servicios y dispositivos del instituto</t>
  </si>
  <si>
    <t>Políticas de seguridad</t>
  </si>
  <si>
    <t>Construcción y aprobación de políticas de seguridad.</t>
  </si>
  <si>
    <t xml:space="preserve"> indebida manipulación de programas y parámetros establecidos en los equipos de cómputo</t>
  </si>
  <si>
    <t xml:space="preserve">
Construcción y registro bitácora que contenga registro de fecha, usuario, actividad realizada, firma (errores de los sistemas de información)</t>
  </si>
  <si>
    <t>Capacitaciones al personal</t>
  </si>
  <si>
    <t>(Requerimientos solucionados / requerimientos solicitados) *100</t>
  </si>
  <si>
    <t xml:space="preserve">fallas en la atención a requerimientos presentados en el Instituto. Cometer errores por desconocimiento de las actividades realizadas en los diferentes equipos de cómputo o servicios tecnológicos, </t>
  </si>
  <si>
    <t xml:space="preserve">
 falta de formatos, manuales o procedimientos.</t>
  </si>
  <si>
    <t>Construcción de plan de contingencia informático.</t>
  </si>
  <si>
    <t xml:space="preserve">falta de construcción de plan de contingencia informático. </t>
  </si>
  <si>
    <t xml:space="preserve"> insuficiencia técnica y logística para la restauración de los servicios y procesos del Instituto. pérdida de información, salida de operación de los servicios tecnológicos, sanciones por parte de los entes de control por inoperancia </t>
  </si>
  <si>
    <t xml:space="preserve">Construcción de documentos del proceso </t>
  </si>
  <si>
    <t>* Documento plan de contingencia informático</t>
  </si>
  <si>
    <t xml:space="preserve">Construcción de documentación perfiles </t>
  </si>
  <si>
    <t xml:space="preserve"> realizará Monitoreo y Alarmas: Implementar un sistema de monitoreo que alerte automáticamente sobre la proximidad de las fechas de mantenimiento programadas.</t>
  </si>
  <si>
    <t xml:space="preserve">Esto incluye el uso de software que gestione las fechas de mantenimiento y envíe recordatorios a los responsables.
</t>
  </si>
  <si>
    <t>Esto puede incluir auditorías internas o externas que evalúen la ejecución del mantenimiento.</t>
  </si>
  <si>
    <t>realizará Protocolos de Verificación: Establecer protocolos de verificación periódica para asegurar que se realicen los mantenimientos según el cronograma.</t>
  </si>
  <si>
    <t xml:space="preserve"> realizará Capacitación y Concientización: Proporcionar capacitación continua al personal encargado del mantenimiento sobre la importancia del cronograma y las consecuencias del incumplimiento.</t>
  </si>
  <si>
    <t>Incluir sesiones de concientización sobre la función crítica de la UPS en la infraestructura tecnológica.</t>
  </si>
  <si>
    <t xml:space="preserve"> *Historial de Alertas: Registros que demuestren la generación de alertas y recordatorios enviados al personal.
* Informes de Seguimiento: Informes periódicos que evidencien el cumplimiento de las fechas de mantenimiento programadas.</t>
  </si>
  <si>
    <t xml:space="preserve">* Informes de Auditoría: Documentos que contengan los resultados de auditorías internas o externas realizadas sobre el mantenimiento de la UPS.
*Actas de Reuniones: Actas que documenten la revisión de protocolos de mantenimiento y los hallazgos durante las auditorías.
</t>
  </si>
  <si>
    <t>* Registros de Asistencia: Listados de participantes en sesiones de capacitación sobre el mantenimiento de la UPS.
* Material de Capacitación: Presentaciones, manuales o materiales distribuidos durante las capacitaciones</t>
  </si>
  <si>
    <t xml:space="preserve">(Número de cuentas/usuarios revisadas en términos de permisos y accesos ÷ Total de cuentas/usuarios activas) × 100 </t>
  </si>
  <si>
    <t xml:space="preserve"> promoverá una Política de Contraseñas Seguras y Ciclo de Vida de Usuarios: Establecer políticas de contraseñas robustas (mínimo de caracteres, combinación de letras, números y símbolos) y aplicar procesos de ciclo de vida de usuarios, como la creación, modificación, y eliminación de cuentas cuando los empleados cambien de rol o abandonen la organización.</t>
  </si>
  <si>
    <t>* Capturas de pantalla o registros del sistema que muestren los parámetros de seguridad implementados para las contraseñas.
*Documentación y registros del flujo de trabajo que muestre cómo se crean, modifican y eliminan cuentas de usuario.</t>
  </si>
  <si>
    <t>Establecer políticas robustas para la gestión de contraseñas y la administración del ciclo de vida de los usuarios, garantizando que el acceso a los sistemas sea controlado y seguro, y minimizando el riesgo de accesos no autorizados, para lo cual se realizará: 
* Definición de la Política de Contraseñas Seguras.
*Implementación de Configuración de Contraseñas en los Sistemas.
*Establecer Ciclo de Vida de Usuarios
*Realizar Capacitación a los Usuarios sobre Buenas Prácticas de Contraseñas.
*Monitorear el Cumplimiento</t>
  </si>
  <si>
    <t xml:space="preserve">falta de soporte técnico oportuno y capacitación en el manejo de los softwares de la entidad por parte de los desarrolladores </t>
  </si>
  <si>
    <t xml:space="preserve">Establecer contratos con proveedores externos o equipos internos de soporte técnico, incluyendo Acuerdos de Nivel de Servicio (SLA) que especifiquen tiempos de respuesta y resolución para incidentes. </t>
  </si>
  <si>
    <t>Esto asegura que, en caso de fallas o problemas técnicos, haya un tiempo máximo garantizado para el soporte y la resolución</t>
  </si>
  <si>
    <t xml:space="preserve"> Implementar un programa de capacitación regular y actualizado para el personal técnico y operativo, enfocado en el manejo y la gestión del software. </t>
  </si>
  <si>
    <t xml:space="preserve">Esto incluye entrenamientos sobre nuevas versiones del software, mejores prácticas de uso, y gestión de incidentes. Al tiempo mantener manuales de usuario actualizados. </t>
  </si>
  <si>
    <t>*Contrato firmado con el proveedor de soporte técnico
*Reportes de cumplimiento
*</t>
  </si>
  <si>
    <t>* constancias del sistemas , extracto de PQR 
* correos 
* Registros de tickets o solicitudes de soporte</t>
  </si>
  <si>
    <t>*Calendario de capacitaciones
* Lista de asistencia a capacitaciones
*Evaluaciones post-capacitación</t>
  </si>
  <si>
    <t xml:space="preserve"> realizará mantenimiento Preventivo y Plan de Continuidad Operativa (BCP): Establecer un programa de mantenimiento preventivo regular para los equipos y sistemas tecnológicos, evitando su deterioro o fallo. </t>
  </si>
  <si>
    <t>Además, realizar copias de seguridad periódicas, tanto locales como en la nube, para minimizar el riesgo de pérdida de información crítica en caso de fallo o robo de equipos.</t>
  </si>
  <si>
    <t>Asimismo, implementar un plan de continuidad operativa que garantice que las diferentes dependencias puedan seguir prestando sus servicios ante una eventual salida de operación, mediante soluciones como redundancia de sistemas y sitios alternos de trabajo.</t>
  </si>
  <si>
    <t xml:space="preserve"> Esto debe ir acompañado de un análisis costo-beneficio, donde se evalúen diferentes alternativas tecnológicas antes de proceder con la compra</t>
  </si>
  <si>
    <t>* Cronograma y registros de mantenimiento preventivo.
* Informes de pruebas del Plan de Continuidad Operativa (BCP).
*Contratos con proveedores de mantenimiento
*Lista de equipos redundantes y sitios alternos</t>
  </si>
  <si>
    <t>* Estudios de necesidades tecnológicas
*Comparativos de propuestas y análisis de mercado
*Inventario actualizado de equipos adquiridos</t>
  </si>
  <si>
    <t xml:space="preserve">  realizar proceso de Adquisición de Tecnología Basado en Necesidades Específicas y Análisis Costo-Beneficio: Proceso de adquisición de hardware que contemple el análisis de las necesidades específicas de la entidad, asegurando que las especificaciones de los equipos adquiridos se alineen con los requerimientos de rendimiento y escalabilidad.</t>
  </si>
  <si>
    <t>(número de mantenimientos realizados a tiempo / número total de mantenimientos programados) * 100</t>
  </si>
  <si>
    <t xml:space="preserve"> Porcentaje de sistemas y datos respaldados de acuerdo con la política (Meta: 100%)</t>
  </si>
  <si>
    <t>* Cronogramas de mantenimiento, pruebas del BCP, registros de inspecciones técnicas.</t>
  </si>
  <si>
    <t xml:space="preserve"> Índice de Cumplimiento de Mantenimiento Preventivo y Actualización Tecnológica (Meta: 95%).</t>
  </si>
  <si>
    <t>Índice de Satisfacción de Necesidades Tecnológicas (Meta: 100% de las adquisiciones cumplen con los requisitos operativos).</t>
  </si>
  <si>
    <t xml:space="preserve"> * Estudios de necesidades, análisis de propuestas, actas , inventario actualizado.</t>
  </si>
  <si>
    <t xml:space="preserve">* Realizar un análisis detallado de las necesidades tecnológicas de la entidad, considerando tanto los requisitos actuales como el crecimiento futuro.
*Actualizar el inventario de equipos con regularidad y comparar las especificaciones técnicas de nuevos equipos con las necesidades operativas.
</t>
  </si>
  <si>
    <t xml:space="preserve">
Deterioro de los equipos por falta de mantenimientos 1) Demora o falencias en la publicación de procesos contractuales 2) presupuesto reducido limitando la adquisición en cuanto a la cantidad de mantenimientos requeridos. </t>
  </si>
  <si>
    <t xml:space="preserve">Planificación Proactiva de Mantenimiento y Renovación de Equipos: Desarrollar un plan de mantenimiento preventivo y renovación tecnológica basado en un análisis del ciclo de vida de los equipos, priorizando aquellos de mayor criticidad para la operación de la entidad. </t>
  </si>
  <si>
    <t>Este plan debe estar alineado con el presupuesto disponible, buscando escalonar las inversiones de acuerdo con la urgencia de las necesidades</t>
  </si>
  <si>
    <t>*Cronograma de mantenimiento preventivo.
*Análisis del ciclo de vida de los equipos.
*Informe de priorización de equipos críticos.</t>
  </si>
  <si>
    <t xml:space="preserve"> Adelantar con suficiente anticipación, y teniendo en cuenta los antecedentes en materia de contratación, las adquisiciones programadas desde la vigencia anterior en el Plan Anual de Adquisiciones </t>
  </si>
  <si>
    <t xml:space="preserve"> , con el fin de gestionar los recursos necesarios y  contratar los servicios de mantenimiento y adquisición de equipos de manera oportuna según las necesidades de la entidad  </t>
  </si>
  <si>
    <t>* PAA
* Contrato de mantenimiento 
* Contrato de adquisición</t>
  </si>
  <si>
    <t>*Reportes de diagnósticos y revisiones predictivas.
*Informe de ahorro presupuestario asociado al esquema de mantenimiento predictivo.</t>
  </si>
  <si>
    <t>(Horas que los equipos críticos están operando/ Horas totales programadas de operación) x 100</t>
  </si>
  <si>
    <t>Índice de Cumplimiento del Plan de Mantenimiento (Meta: 100% de los equipos críticos mantenidos según el plan).</t>
  </si>
  <si>
    <t>* Cronograma de mantenimiento, 
*Análisis de ciclo de vida, 
*Informes de cumplimiento</t>
  </si>
  <si>
    <t>Optimización del Presupuesto Mediante  Mantenimiento Predictivo:Implementar un esquema de mantenimiento predictivo, donde se monitoricen los equipos mediante herramientas de diagnóstico remoto para detectar fallos antes de que ocurran.</t>
  </si>
  <si>
    <t xml:space="preserve"> Optimizando el presupuesto destinado para estas actividades. </t>
  </si>
  <si>
    <t>Ahorro presupuestario en mantenimiento anual (Meta: Reducción del 15% en costos de mantenimiento)</t>
  </si>
  <si>
    <t>Tiempos promedio de respuesta de los proveedores (Meta: Tiempo de respuesta menor a 5 días hábiles)</t>
  </si>
  <si>
    <t xml:space="preserve">
 realizará el monitoreo continuo de disponibilidad y rendimiento del Hosting: Implementar una herramienta de monitoreo 24/7 que verifique la disponibilidad y rendimiento del hosting de la página web. 
</t>
  </si>
  <si>
    <t>Esta herramienta debe enviar alertas automáticas ante caídas o degradaciones en el servicio, permitiendo una intervención rápida para evitar tiempos prolongados de inactividad.</t>
  </si>
  <si>
    <t>* Registros de monitoreo de disponibilidad.
* Logs de alertas y tiempos de respuesta ante incidentes.
*Informes mensuales de uptime y rendimiento.</t>
  </si>
  <si>
    <t xml:space="preserve">
 Incluirá obligaciones puntuales en el Contrato de Servicio con el Proveedor de Hosting, que garantice una alta disponibilidad (por ejemplo, un 99.9% de uptime) y tiempos de respuesta rápidos en caso de fallas. </t>
  </si>
  <si>
    <t>Se debe incluir cláusulas de penalización por incumplimiento y garantías de recuperación ante caídas.</t>
  </si>
  <si>
    <t>* Contrato firmado con el proveedor.
* Informes de cumplimiento.
* Registros de tiempos de inactividad y resolución de problemas.</t>
  </si>
  <si>
    <t xml:space="preserve">Implementación de Soluciones de Hosting Redundante y Backup: Configurar una solución de hosting redundante, ya sea mediante un servidor de respaldo o utilizando servicios en la nube, para asegurar la continuidad del servicio web en caso de fallos en el servidor principal. </t>
  </si>
  <si>
    <t xml:space="preserve"> Además, realizar copias de seguridad automáticas y regulares de los contenidos de la página web para garantizar la integridad de los datos en caso de una restauración.</t>
  </si>
  <si>
    <t>* Configuración de servidores redundantes.
* Logs de copias de seguridad automáticas.
* Pruebas periódicas de conmutación por error (failover) y restauración de backups.</t>
  </si>
  <si>
    <t>(Horas de servicio web disponible / Horas totales programadas) * 100</t>
  </si>
  <si>
    <t>Monitoreo Continuo de Disponibilidad y Rendimiento del Hosting: 
* Implementar una herramienta de monitoreo en tiempo real que registre la disponibilidad y el rendimiento del servidor donde se aloja la página web.
* Configurar alertas automáticas que notifiquen al equipo técnico en caso de caídas o degradaciones del servicio.
* Designar un equipo de respuesta rápida que actúe ante alertas, minimizando el tiempo de inactividad.
* Realizar revisiones trimestrales de los datos de monitoreo para identificar patrones de fallos recurrentes y tomar acciones preventivas.</t>
  </si>
  <si>
    <t>Índice de Disponibilidad del Servicio Web (IDSW), con meta de 99.9% de disponibilidad.</t>
  </si>
  <si>
    <t xml:space="preserve"> *Informes de monitoreo, 
*registros de alertas y respuesta ante incidentes, 
*registros de revisiones de disponibilidad.</t>
  </si>
  <si>
    <t>Contrato  con el Proveedor de Hosting: 
* Incluir dentro del contrato con el proveedor de hosting  un mínimo del 99.9% de disponibilidad, tiempos de respuesta para incidencias (menos de 1 hora), y penalizaciones (multas) por incumplimiento.
*Monitorear regularmente el cumplimiento  del proveedor, y documentar cualquier incumplimiento.
*Incluir cláusulas de recuperación rápida en caso de fallos graves, y establecer protocolos de escalación para solucionar problemas críticos.</t>
  </si>
  <si>
    <t>Porcentaje de cumplimiento  por parte del proveedor (Meta: 100%).</t>
  </si>
  <si>
    <t>Tiempo de recuperación ante fallos (Meta: menor a 30 minutos en casos de conmutación por error).</t>
  </si>
  <si>
    <t>*</t>
  </si>
  <si>
    <t>Estas medidas aseguran que la información pueda recuperarse en caso de fallos o ataques.</t>
  </si>
  <si>
    <t xml:space="preserve">  Establece políticas estrictas de respaldo periódico de la información crítica de la organización. Esto incluye la definición de la frecuencia de los respaldos, el almacenamiento en ubicaciones seguras y un plan de recuperación ante desastres. </t>
  </si>
  <si>
    <t>Define un proceso formal de gestión de cambios para controlar y documentar cualquier modificación en los sistemas y software.</t>
  </si>
  <si>
    <t xml:space="preserve">Esto ayuda a evitar inconsistencias o errores provocados por cambios no planificados, y garantiza que todos los sistemas se mantengan actualizados con los últimos parches de seguridad.
</t>
  </si>
  <si>
    <t xml:space="preserve"> establece políticas de control de acceso que incluyan autenticación multifactor, permisos específicos por rol y monitoreo continuo del acceso a los sistemas. </t>
  </si>
  <si>
    <t>Este control limita el acceso solo al personal autorizado y permite detectar cualquier actividad sospechosa que pueda comprometer la integridad de la información.</t>
  </si>
  <si>
    <t>* Registros de Respaldo
* Pruebas de Restauración
* Política Documentada de Respaldo y Recuperación</t>
  </si>
  <si>
    <t>* Registro de Cambios (Change Log)
*Actas de Aprobación de Cambios
* Reportes de Actualizaciones y Parches Aplicados</t>
  </si>
  <si>
    <t>* Registros de Acceso (Logs)
* Reportes de Auditoría de Accesos
* Política Documentada de Control de Accesos</t>
  </si>
  <si>
    <t>Detectivo</t>
  </si>
  <si>
    <t xml:space="preserve">(N° de respaldos exitosos realizados en el período /N° total de respaldos programados) * 100 </t>
  </si>
  <si>
    <t>* Crear o actualizar la política de respaldo y recuperación de datos.
* Establecer un cronograma de respaldos, definiendo la frecuencia de acuerdo con la criticidad de los datos (diaria, semanal, mensual).
*Configurar y probar los sistemas de respaldo automáticos.
* Realizar pruebas de restauración periódicas para verificar la integridad de los datos y la capacidad de recuperación.</t>
  </si>
  <si>
    <t>Asegurar que al menos el 98% de los datos críticos estén respaldados correctamente en cada ciclo y que las pruebas de restauración tengan una tasa de éxito del 95%.</t>
  </si>
  <si>
    <t>Lograr que el 95% de los cambios y actualizaciones de software se realicen dentro de los plazos establecidos y que se documente adecuadamente el 100% de las modificaciones.</t>
  </si>
  <si>
    <t>Limitar el acceso a los sistemas críticos únicamente al personal autorizado, con una tasa  mensual sin incidentes del 98% y alertas de monitoreo resueltas en un máximo de 24 horas.</t>
  </si>
  <si>
    <t>* Registros de Respaldo: Listado de los respaldos realizados, indicando fecha, hora, tipo de datos y resultado (exitoso o fallido).
* Reportes de Pruebas de Restauración: Documentación de las pruebas de restauración de datos, indicando la fecha, datos restaurados, y resultado (exitoso o con problemas).
* Política de Respaldo Documentada: Documento formal que describe la frecuencia de los respaldos, los sistemas cubiertos, las ubicaciones de almacenamiento y el procedimiento de recuperación ante desastres.
* Bitácoras de revisiones: Reportes de revisiones internas o externas que verifiquen el cumplimiento de la política de respaldo y recuperación.</t>
  </si>
  <si>
    <t>* Registros de Acceso (Logs): Archivos de log que muestren los intentos de acceso a sistemas críticos, con detalles de usuario, fecha y hora.
*Reportes de Revisiones de Acceso: Evaluaciones periódicas para verificar que solo el personal autorizado tenga acceso a los sistemas sensibles.
*Alertas de Monitoreo: Notificaciones generadas por el sistema de monitoreo ante accesos sospechosos, incluyendo la resolución de cada alerta y el tiempo de respuesta.
*Política Documentada de Control de Accesos: Documento formal que describa los niveles de acceso según roles, la implementación de autenticación multifactor y los procedimientos de revisión.</t>
  </si>
  <si>
    <t xml:space="preserve"> realizará las gestiones para la Instalación y mantenimiento de infraestructura de respaldo energético: Implementar UPS con capacidad de respaldo adecuada para cubrir apagones prolongados y evitar la salida de operación de equipos críticos.
</t>
  </si>
  <si>
    <t>Realizar pruebas periódicas de la UPS y de un generador de respaldo, asegurando que ambos sistemas estén en óptimas condiciones para mantener la continuidad operativa.</t>
  </si>
  <si>
    <t xml:space="preserve">realizará las gestiones necesarias para el control de condiciones ambientales y sistema de detección de incendios: Instalar sistemas de refrigeración redundantes con mantenimiento preventivo para controlar el calor y evitar el sobrecalentamiento de los equipos.
</t>
  </si>
  <si>
    <t>Implementar un sistema de detección y supresión de incendios, como sensores de humo y sistemas de extinción automática que utilicen agentes gaseosos adecuados para equipos electrónicos.</t>
  </si>
  <si>
    <t xml:space="preserve"> realizará las gestiones para el refuerzo de la infraestructura de seguridad física y de cableado: Mejorar la estructura de cableado para evitar que quede expuesta y susceptible a accesos no autorizados. Esto incluye el uso de ductos de seguridad y la implementación de controles de acceso físico, como cámaras de vigilancia y cerraduras en áreas sensibles.</t>
  </si>
  <si>
    <t>Mejorar la estructura de cableado para evitar que quede expuesta y susceptible a accesos no autorizados. Esto incluye el uso de ductos de seguridad y la implementación de controles de acceso físico, como cámaras de vigilancia y cerraduras en áreas sensibles.</t>
  </si>
  <si>
    <t>*Optimización de la infraestructura energética
* Modernización de sistemas de climatización y detección de incendios
* Fortalecimiento de la seguridad y cumplimiento de normativas</t>
  </si>
  <si>
    <t>* Registros de pruebas y mantenimientos periódicos de las UPS y generadores de respaldo, incluyendo reportes de cualquier reparación o ajuste realizado.
* Reportes de revisiones energéticas que confirmen la capacidad de respaldo ante apagones y el tiempo de autonomía de las UPS.
* Contratos de mantenimiento preventivo con proveedores de equipos de respaldo energético, incluyendo calendarios de revisión.</t>
  </si>
  <si>
    <t>* Informes y/o registros fotográficos de instalación y mantenimiento de sistemas de climatización y de refrigeración, con registros que confirmen que se realizan inspecciones periódicas y correctivos.
* Reportes de pruebas del sistema de detección y extinción de incendios (como simulacros y mantenimiento de alarmas, sensores y equipos de supresión).
*Certificados de conformidad con normativas de seguridad contra incendios, asegurando que los equipos cumplen con los estándares nacionales e internacionales aplicables.</t>
  </si>
  <si>
    <t>* Fotografías y registros de infraestructura de cableado estructurado, indicando que se encuentra en ductos seguros y no expuesta.
* Bitácoras de control de acceso a las áreas del data center, mostrando el cumplimiento de restricciones y registros de visitantes.
* Registros de mantenimiento preventivo y correctivo de sistemas de monitoreo y videovigilancia en el data center, que confirmen la operatividad de las cámaras y otros sistemas de seguridad física.</t>
  </si>
  <si>
    <t xml:space="preserve">Adecuación y/o trasado 100% de datacenter </t>
  </si>
  <si>
    <t>Acción Correctiva: Instalar sistemas de aire acondicionado redundantes y renovar o actualizar el sistema de detección y extinción de incendios. 
Acción Preventiva: Realizar revisiones y mantenimiento mensual de los equipos de climatización y semestral para el sistema de detección de incendios.</t>
  </si>
  <si>
    <t>* Facturas de compra de nuevos equipos de respaldo (UPS, generadores).
* Contratos de adquisición y especificaciones técnicas que respalden la capacidad del equipo.
* Bitácoras de mantenimiento trimestral de las UPS y anual para generadores, con detalles de las actividades realizadas y firma del proveedor de servicio.
* Reportes de pruebas de autonomía, que incluyan tiempos de respaldo logrados y ajustes realizados.</t>
  </si>
  <si>
    <t>* Facturas de compra e instalación de equipos de aire acondicionado y sistemas de detección/extinción de incendios.
* Contratos de servicio con proveedores y fichas técnicas de los equipos instalados.
* Bitácoras mensuales de mantenimiento de equipos de climatización, que incluyan los resultados de cada inspección.
* Informes de pruebas de detección de incendios, incluyendo simulacros realizados y condiciones del sistema.</t>
  </si>
  <si>
    <t>* Facturas de adquisición de equipos de videovigilancia, cerraduras electrónicas y ductos de cableado.
* Contratos de instalación de ductos de protección de cableado estructurado y sistemas de acceso restringido.
*Informes trimestrales de auditoría que incluyan revisiones de seguridad física y el estado de los ductos de cableado estructurado.
*Bitácoras de ingreso y salida del data center que muestren el cumplimiento de los controles de acceso establecidos.</t>
  </si>
  <si>
    <t xml:space="preserve">mantener actualizados los sistemas de respaldo en un 100% </t>
  </si>
  <si>
    <t xml:space="preserve">* Mantenimiento realizados en un 100% según programación </t>
  </si>
  <si>
    <t xml:space="preserve">Acción Correctiva: Implementar ductos de protección para el cableado expuesto y reforzar la seguridad física con control de acceso y videovigilancia.
Acción Preventiva: Realizar revisiones trimestrales de la infraestructura de seguridad física y del cableado estructurado. </t>
  </si>
  <si>
    <t xml:space="preserve">Realizar el 100% de las revisiones programadas </t>
  </si>
  <si>
    <t>Esto asegura que solo las personas autorizadas puedan acceder a datos sensibles y reduce el riesgo de acceso indebido.</t>
  </si>
  <si>
    <t>La revisión de estos registros permite identificar comportamientos sospechosos o incumplimientos de políticas.</t>
  </si>
  <si>
    <t>Una cultura organizacional informada y consciente de la seguridad ayuda a prevenir incidentes por error humano o negligencia.</t>
  </si>
  <si>
    <t>realizará revisión y monitoreo de actividades: Realizar revisiones periódicas y monitorear las actividades de los usuarios en los sistemas de información. Esto incluye el registro de accesos, cambios en la información y transferencias de datos</t>
  </si>
  <si>
    <t xml:space="preserve"> realizará Control de acceso basado en roles (RBAC): Implementar un sistema de control de acceso que limite el acceso a la información y a los sistemas según las funciones y responsabilidades de los usuarios.</t>
  </si>
  <si>
    <t>realizará capacitación y concienciación: Proporcionar formación regular a todos los empleados sobre las políticas de seguridad de la información, el manejo de datos sensibles y las implicaciones del uso inapropiado de la información.</t>
  </si>
  <si>
    <t>* Documentación de Roles y Permisos: Listado actualizado de roles y sus permisos asociados.
* Registros de Acceso: Logs que muestren quién accedió a qué información y cuándo.
* Informes de Revisión de Accesos: Informes periódicos que evidencien la revisión de permisos y accesos asignados.</t>
  </si>
  <si>
    <t>* Informes de Auditoría: Resultados de auditorías realizadas, indicando hallazgos y acciones correctivas.
* Registros de Monitoreo: Logs de actividad del sistema que documenten accesos y acciones realizadas por los usuarios.
* Alertas de Seguridad: Capturas de cualquier alerta generada por el sistema de monitoreo ante actividades sospechosas.</t>
  </si>
  <si>
    <t>* Registros de Asistencia a Capacitación: Listados de empleados que han asistido a las sesiones de capacitación sobre seguridad de la información.
* Material de Capacitación: Presentaciones, guías y recursos utilizados en las capacitaciones.
* Evaluaciones Post-Capacitación: Resultados de evaluaciones o encuestas que midan la comprensión de los empleados sobre las políticas de seguridad.</t>
  </si>
  <si>
    <t>(número de incidentes resueltos a tiempo / número total de incidentes reportados) * 100</t>
  </si>
  <si>
    <t>Limitar el acceso a información sensible solo a los usuarios autorizados.
*Definir roles y permisos de acceso.
*Implementar un sistema de gestión de accesos.
*Realizar revisiones periódicas de los accesos.</t>
  </si>
  <si>
    <t>* Documentación de Roles y Permisos: Listado detallado de roles y permisos asignados.
* Registros de Acceso: Logs de acceso a los sistemas que demuestren quién accedió a qué información.
*Informes de Revisión de Accesos: Informes que muestren las revisiones realizadas, incluyendo cualquier ajuste de permisos.</t>
  </si>
  <si>
    <t>Identificar y responder rápidamente a comportamientos sospechosos o incumplimientos.
* Establecer un programa de auditoría regular.
* Implementar herramientas de monitoreo de actividades.
* Analizar los logs y reportes de incidentes.</t>
  </si>
  <si>
    <t>* Informes de Auditoría: Documentos que detallen las auditorías realizadas y los hallazgos obtenidos.
* Registros de Monitoreo: Logs que documenten las actividades de los usuarios en los sistemas.
* Alertas de Seguridad: Reportes de alertas generadas por el sistema ante actividades sospechosas.</t>
  </si>
  <si>
    <t>Aumentar la conciencia de seguridad entre los empleados para reducir errores humanos.
*Desarrollar y actualizar el contenido de capacitación en seguridad.
*Realizar sesiones de capacitación periódicas para todos los empleados.
* Evaluar la efectividad de la capacitación mediante encuestas o pruebas.</t>
  </si>
  <si>
    <t>* Registros de Asistencia a Capacitación: Listas de empleados que han completado la capacitación.
* Material de Capacitación: Presentaciones, guías y recursos utilizados durante la capacitación. 
* Evaluaciones Post-Capacitación: Resultados de las evaluaciones realizadas para medir el entendimiento de las políticas de seguridad.</t>
  </si>
  <si>
    <t>Lograr un 100% de revisión y actualización de roles y permisos cada seis meses.</t>
  </si>
  <si>
    <t>Asegurar que al menos el 90% de los empleados complete la capacitación en seguridad de la información dentro de los primeros tres meses del año.</t>
  </si>
  <si>
    <t>Realizar al menos dos revisiones completas al año y resolver el 95% de los incidentes reportados en un plazo de 48 horas.</t>
  </si>
  <si>
    <t xml:space="preserve">Esto debe incluir capacitaciones regulares para el personal sobre la importancia de la ciberseguridad y la concientización sobre phishing y otros ataques. </t>
  </si>
  <si>
    <t xml:space="preserve">realizar implementación de políticas de seguridad informática: Desarrollar y poner en práctica políticas de seguridad que incluyan protocolos para la gestión de accesos, uso de software autorizado, y medidas de protección de datos. </t>
  </si>
  <si>
    <t>Esto no solo reduce los tiempos de respuesta, sino que también permite una mejor trazabilidad y control sobre los procesos, facilitando la identificación de cuellos de botella.</t>
  </si>
  <si>
    <t>Además, la implementación de sistemas de cifrado para proteger la información sensible y la utilización de servicios en la nube con estándares de seguridad elevados puede ayudar a prevenir el espionaje y manipulación de software.</t>
  </si>
  <si>
    <t>*Mejora de la Cultura de Ciberseguridad
* Optimización de Procesos Internos
*Desarrollo de Nuevas Soluciones Tecnológicas</t>
  </si>
  <si>
    <t>*Documentación: políticas de seguridad informática, manuales de procedimientos y protocolos.
* Registros de Capacitación: Listas de asistencia y materiales utilizados en las capacitaciones sobre ciberseguridad, incluyendo fechas y temáticas tratadas.
* Evaluaciones de Concientización: Resultados de encuestas o pruebas realizadas a los empleados para medir su comprensión de las políticas de seguridad.</t>
  </si>
  <si>
    <t>* Informes de Procesos Automatizados: Documentación que muestre los procesos que han sido automatizados, incluyendo diagramas de flujo y tiempos de ejecución antes y después de la automatización.
* Registros de Alertas: Ejemplos de alertas generadas por el sistema para el seguimiento de correspondencia, incluyendo fechas y acciones tomadas.
* Análisis de Eficiencia: Informes que comparen la eficiencia y los tiempos de respuesta de los procesos antes y después de la implementación del sistema de gestión.</t>
  </si>
  <si>
    <t>* Contratos y Licencias: Documentación que acredite la adquisición de software de seguridad, incluyendo antivirus, firewalls y servicios en la nube.
* Informes de Auditoría de Seguridad: Resultados de auditorías de seguridad realizadas, que incluyan hallazgos y medidas correctivas implementadas.
* Registros de Incidentes de Seguridad: Reportes de incidentes de seguridad antes y después de la implementación de las soluciones, mostrando una reducción en la cantidad y gravedad de los mismos.</t>
  </si>
  <si>
    <t>Establecer un marco claro para la gestión de la seguridad de la información: 
*Desarrollo de Políticas: Crear o actualizar políticas de seguridad, incluyendo gestión de accesos, manejo de datos sensibles y respuesta a incidentes.
* Capacitación: Programar sesiones de formación para todos los empleados sobre las políticas y mejores prácticas de seguridad.
* Revisión Periódica: Establecer un calendario para revisar y actualizar las políticas al menos una vez al año.</t>
  </si>
  <si>
    <t>Mejorar la eficiencia de los procesos y la respuesta a la correspondencia:
* Evaluación de Procesos: Identificar procesos clave que pueden ser automatizados y documentar los flujos actuales.
* Selección de Herramientas: Investigar y seleccionar un sistema de gestión de procesos (BPM) adecuado que incluya capacidades de alerta.
* Implementación: Configurar y personalizar el sistema para que se adapte a las necesidades de la organización.
* Capacitación en el Uso del Sistema: Entrenar al personal en el uso del nuevo sistema.</t>
  </si>
  <si>
    <t>Proteger la infraestructura y los datos de la organización contra ataques cibernéticos: 
* Análisis de Necesidades: Realizar un análisis para identificar las necesidades de seguridad de la organización.
* Selección de Proveedores: Evaluar y seleccionar soluciones de seguridad (firewalls, antivirus, servicios en la nube) basadas en las necesidades.
* Implementación: Desplegar las soluciones elegidas y realizar pruebas para asegurar su efectividad.
* Monitoreo y Mantenimiento: Establecer un plan de monitoreo continuo y actualizaciones regulares de las soluciones implementadas.</t>
  </si>
  <si>
    <t>* Documentación de Políticas: Copias firmadas y aprobadas de las políticas de seguridad.
*Registros de Capacitación: Listas de asistencia a las sesiones de capacitación, materiales utilizados y evaluaciones de los participantes.
* Informe de Revisión: Registro de las fechas y resultados de las revisiones de políticas.</t>
  </si>
  <si>
    <t>Al menos un 90% del personal capacitado en las políticas de seguridad al año.</t>
  </si>
  <si>
    <t>* Informe de Evaluación de Procesos: Documentación que detalle los procesos seleccionados para la automatización.
* Registro de Selección de Herramientas: Comparativa y justificación de la elección del sistema de gestión de procesos.
* Informe de Implementación: Documentación sobre la configuración y personalización del sistema, así como el resultado de las pruebas realizadas.
* Asistencia a Capacitación: Listas de asistencia y materiales de formación proporcionados al personal.</t>
  </si>
  <si>
    <t>Lograr la automatización del al menos el 80% de los procesos identificados en un plazo de 6 meses.</t>
  </si>
  <si>
    <t>* Contratos y Licencias: Copias de los contratos con proveedores de soluciones de seguridad.
* Informe de Implementación: Documentación detallada del proceso de despliegue de las soluciones, incluyendo configuraciones y resultados de las pruebas de efectividad.
* Registros de Monitoreo: Reportes periódicos de la actividad de seguridad y incidentes detectados y gestionados.</t>
  </si>
  <si>
    <t xml:space="preserve">Implementar al menos un 95% de las soluciones de seguridad necesarias </t>
  </si>
  <si>
    <t>* Mejora de la Resiliencia y Confianza en la Organización
* Desarrollo de Capacidades Internas en Ciberseguridad
*  Innovación en Procesos de Adquisición y Evaluación de Proveedores</t>
  </si>
  <si>
    <t xml:space="preserve">  realizará un análisis de seguridad exhaustivo de los proveedores antes de adquirir el software. </t>
  </si>
  <si>
    <t>Esto incluye revisar sus prácticas de ciberseguridad, certificaciones (como ISO 27001), políticas de actualizaciones de seguridad y pruebas de penetración en sus productos</t>
  </si>
  <si>
    <t xml:space="preserve"> realizará pruebas de seguridad y escaneos de vulnerabilidad en el software antes de la implementación para identificar y mitigar posibles fallos de seguridad. </t>
  </si>
  <si>
    <t>Usa herramientas de escaneo de código y ejecuta pruebas de penetración para asegurar que el software sea resistente a ataques.</t>
  </si>
  <si>
    <t>Define un cronograma de revisiones regulares para asegurar que todas las vulnerabilidades conocidas se parcheen a tiempo, y mantén actualizada la lista de software y versiones utilizadas para asegurar que no existan brechas en el sistema.</t>
  </si>
  <si>
    <t xml:space="preserve">Implementará  políticas estrictas para la instalación de parches y actualizaciones de seguridad. </t>
  </si>
  <si>
    <t>* Informe de Evaluación de Seguridad del Proveedor: Documentos que detallen los resultados de la evaluación de seguridad de los proveedores, incluyendo sus certificaciones de seguridad, políticas de ciberseguridad y los resultados de las pruebas de vulnerabilidades de sus productos.
* Lista de Proveedores Aprobados y Calificación de Riesgo: Registro de los proveedores que cumplen con los estándares de seguridad definidos, con notas o clasificaciones de riesgo que faciliten la toma de decisiones de adquisición.
* Acuerdos de Nivel de Servicio (SLA) y Contratos: Documentación contractual que incluya cláusulas de seguridad, compromisos de respuesta ante incidentes y tiempos de actualización de parches de seguridad.</t>
  </si>
  <si>
    <t>* Informes de Pruebas de Vulnerabilidad: Documentos que muestren los resultados de escaneos de vulnerabilidad realizados en el software antes de su implementación, con detalles sobre las vulnerabilidades encontradas y su criticidad.
* Informes de Pruebas de Penetración: Resultados de las pruebas de penetración que demuestren la efectividad de los controles de seguridad en el software adquirido, junto con las recomendaciones para corregir cualquier debilidad identificada.
* Registros de Correcciones de Vulnerabilidades: Evidencia de las acciones correctivas y mitigaciones implementadas en función de los hallazgos de las pruebas de seguridad.</t>
  </si>
  <si>
    <t>* Política Documentada de Actualización y Parcheo: Un documento que detalla las políticas para mantener el software actualizado, con frecuencias de revisión y procedimientos específicos para la instalación de parches.
* Registro de Aplicación de Parches: Historial de actualizaciones y parches aplicados a lo largo del tiempo, con fechas, versiones, y detalles del software actualizado.
* Reporte de Conformidad: Informes periódicos que demuestren el cumplimiento con la política de actualización y parcheo, mostrando que todos los sistemas se encuentran actualizados y que se han corregido vulnerabilidades en tiempo y forma.</t>
  </si>
  <si>
    <t>( N° de aplicaciones sin vulnerabilidades críticas / N° total de aplicaciones auditadas) *100</t>
  </si>
  <si>
    <t>Garantizar que los proveedores cumplan con los estándares de seguridad de la organización y minimizar riesgos de seguridad en software adquirido: 
* Desarrollar un proceso de evaluación de seguridad para proveedores, que incluya cuestionarios de ciberseguridad y revisión de certificaciones.
* Definir y documentar criterios de seguridad mínimos para aprobar proveedores.
* Realizar evaluaciones periódicas a proveedores críticos.</t>
  </si>
  <si>
    <t>Detectar y corregir vulnerabilidades en el software antes de su implementación en el entorno de producción:  
* Implementar un proceso de pruebas de vulnerabilidad para el software adquirido.
* Realizar pruebas de penetración en aplicaciones críticas antes de su despliegue.
*Documentar y resolver todas las vulnerabilidades detectadas antes de la implementación.</t>
  </si>
  <si>
    <t>Asegurar que el software esté actualizado y protegido contra vulnerabilidades conocidas a través de un proceso efectivo de parcheo: 
* Desarrollar e implementar una política formal de actualización y parcheo, con revisiones trimestrales de todo el software.
* Establecer un proceso de revisión de parches críticos y cronogramas de aplicación.
* Capacitar al personal en la importancia de la aplicación oportuna de parches y en los procedimientos.</t>
  </si>
  <si>
    <t>* Informe de Evaluación de Proveedores: Documentos que evidencian los resultados de las evaluaciones de seguridad realizadas a cada proveedor.
* Lista de Proveedores Aprobados: Registro actualizado de proveedores que cumplen con los criterios de seguridad de la organización.
* Contrato con Cláusulas de Seguridad: Acuerdos y contratos firmados con los proveedores que incluyan requisitos de seguridad y compromiso de actualización de parches.</t>
  </si>
  <si>
    <t xml:space="preserve"> Evaluar y aprobar el 100% de los proveedores críticos antes de la adquisición de software nuevo, manteniendo al menos el 95% de los proveedores aprobados conforme a los estándares de seguridad en cada evaluación anual.</t>
  </si>
  <si>
    <t>* Informes de Pruebas de Vulnerabilidad: Reportes de los resultados de los escaneos de vulnerabilidad realizados en el software adquirido, documentando las vulnerabilidades encontradas y su nivel de criticidad.
*Resultados de Pruebas de Penetración: Documentación que muestre los hallazgos de las pruebas de penetración y las medidas correctivas tomadas.
*Registro de Corrección de Vulnerabilidades: Evidencia de acciones correctivas aplicadas para mitigar las vulnerabilidades detectadas antes de la implementación.</t>
  </si>
  <si>
    <t xml:space="preserve"> Asegurar que el 100% de las aplicaciones críticas adquiridas pasen las pruebas de vulnerabilidad y estén libres de vulnerabilidades críticas antes de la implementación.</t>
  </si>
  <si>
    <t>* Política de Actualización y Parcheo Documentada: Un documento formal que establezca los procedimientos y la periodicidad de aplicación de parches en el software de la organización.
* Registro de Aplicación de Parches: Historial de parches aplicados, con detalles de fecha, versión, tipo de parche y el tiempo transcurrido desde la identificación de la vulnerabilidad hasta su corrección.
* Reporte de Conformidad de Parcheo: Informes trimestrales que muestren el cumplimiento con la política de actualización y la corrección de vulnerabilidades identificadas.</t>
  </si>
  <si>
    <t>Aplicar el 90% de los parches críticos dentro de un plazo máximo de 15 días desde la identificación de la vulnerabilidad.</t>
  </si>
  <si>
    <t>El dashboard debe incluir alertas configurables para advertir sobre el estado de cada equipo o servicio, permitiendo una rápida identificación y corrección de fallas.</t>
  </si>
  <si>
    <t xml:space="preserve">Establecimiento de Alertas y Notificaciones Automatizadas: Configurar alertas automáticas para notificar al personal de TI cuando se detecten problemas en los sistemas o dispositivos. </t>
  </si>
  <si>
    <t>Estas alertas pueden enviarse a través de correo electrónico, SMS o aplicaciones de mensajería, permitiendo una respuesta rápida ante fallos o condiciones fuera de los parámetros normales.</t>
  </si>
  <si>
    <r>
      <t xml:space="preserve"> Implementación de un Sistema de Monitoreo en Tiempo Real (Dashboard)</t>
    </r>
    <r>
      <rPr>
        <sz val="11"/>
        <color theme="1"/>
        <rFont val="Calibri"/>
        <family val="2"/>
        <scheme val="minor"/>
      </rPr>
      <t xml:space="preserve">: Configurar un sistema de monitoreo que permita visualizar el estado de los dispositivos y servicios críticos del instituto en tiempo real. </t>
    </r>
  </si>
  <si>
    <t>Esto incluye verificar el correcto funcionamiento de las alertas y la precisión de los datos recopilados para anticipar y mitigar problemas antes de que afecten los servicios.</t>
  </si>
  <si>
    <t>* Optimización de Procesos de Monitoreo y Respuesta
* Fortalecimiento de la Cultura de Prevención y Mantenimiento
* Mejora en la Toma de Decisiones Basada en Datos</t>
  </si>
  <si>
    <t>* Capturas de Pantalla o Documentación del Dashboard: Imágenes o reportes del dashboard en funcionamiento, mostrando el estado de dispositivos y servicios en tiempo real.
* Lista de Dispositivos y Servicios Monitorizados: Documento que incluya los dispositivos y servicios críticos que están siendo visualizados en el sistema de monitoreo.
* Manual de Uso del Dashboard: Guía que explique el funcionamiento del sistema de monitoreo, su configuración y cómo interpretar la información visualizada.</t>
  </si>
  <si>
    <t>*Registro de Alertas Enviadas: Reporte de las alertas y notificaciones generadas automáticamente, incluyendo fecha, hora y causa de cada alerta.
*Historial de Respuesta a Alertas: Documentación que muestre las respuestas y acciones tomadas ante alertas automáticas, junto con el tiempo de resolución.
* Configuración de Alertas: Capturas de pantalla o documentación que demuestre la configuración de las alertas (correos electrónicos, SMS o apps de mensajería), detallando los parámetros que activan cada notificación.</t>
  </si>
  <si>
    <t>* Informe de revisión del Sistema de Monitoreo: Documentos que muestren los resultados de las revisiones o revisiones del sistema de monitoreo, destacando el estado del dashboard y la exactitud de la información visualizada.
* Registros de Pruebas de Funcionamiento: Reportes o capturas de pantalla de pruebas periódicas realizadas en el sistema de monitoreo para asegurar su correcto funcionamiento.
* Documentación de Ajustes y Mejoras Realizadas: Registro de las mejoras o ajustes implementados en el sistema de monitoreo después de las revisiones periódicas.</t>
  </si>
  <si>
    <t>( N° de dispositivos / servicios con monitoreo y alertas) / N° total de dispositivos / servicios críticos) *100</t>
  </si>
  <si>
    <t>Proporcionar visibilidad en tiempo real del estado de los dispositivos y servicios críticos para detectar problemas de manera proactiva:
* Seleccionar e implementar un software de monitoreo que se adapte a las necesidades del instituto.
* Configurar el dashboard para visualizar información crítica de dispositivos y servicios.
* Capacitar al personal sobre cómo utilizar el sistema de monitoreo y el dashboard.</t>
  </si>
  <si>
    <t>Asegurar que el sistema de monitoreo esté funcionando correctamente y que la información proporcionada sea precisa:
* Establecer un calendario de revisiones trimestrales del sistema de monitoreo y sus configuraciones.
* Realizar pruebas periódicas para validar la precisión de las alertas y el funcionamiento del dashboard.
* Documentar hallazgos y ajustes realizados después de cada revisión.</t>
  </si>
  <si>
    <t>Documentación de adquisición de software: Informe que detalla el proceso de adquisición del software de monitoreo, incluyendo criterios de evaluación y comparativas de opciones.
Capturas de Pantalla del Dashboard: Imágenes que muestren el dashboard en funcionamiento con información sobre el estado de los dispositivos y servicios.
Registro de Capacitación: Listado de asistencia y materiales de capacitación utilizados para enseñar al personal a usar el sistema de monitoreo.</t>
  </si>
  <si>
    <t>Configuración de Alertas Documentada: Registro que detalla cómo se configuraron las alertas, incluyendo criterios específicos y tipos de notificaciones establecidas.
Historial de Alertas Generadas: Reporte que muestra las alertas enviadas por el sistema, incluyendo fecha, hora y tipo de incidente detectado.
Registro de Pruebas de Alertas: Documentación que muestre las pruebas realizadas para verificar la efectividad de las alertas, junto con los resultados obtenidos.</t>
  </si>
  <si>
    <t>Informe de Revisión del Sistema de Monitoreo: Documentos que registren los resultados de las auditorías trimestrales del sistema de monitoreo, destacando hallazgos y recomendaciones.
Registros de Pruebas de Funcionamiento: Reportes o listas de verificación que documenten las pruebas realizadas en el sistema y los resultados obtenidos.
Actas de Reuniones de Revisión: Minutas de reuniones donde se discutan los hallazgos de las revisiones, acciones correctivas implementadas y cualquier ajuste al sistema de monitoreo.</t>
  </si>
  <si>
    <t>Asegurar que 100% de los dispositivos y servicios críticos estén configurados y visibles en el dashboard, con una revisión inicial del sistema dentro de un mes posterior a su activación.</t>
  </si>
  <si>
    <t>Lograr que al menos 95% de las alertas se envíen y reciban correctamente, con pruebas de efectividad realizadas cada trimestre.</t>
  </si>
  <si>
    <t>Asegurar que al menos 90% de las pruebas realizadas muestren que el sistema de monitoreo y las alertas funcionan correctamente, con informes documentados de cada revisión.</t>
  </si>
  <si>
    <t>Implementar soluciones de filtrado y monitoreo que analicen los correos electrónicos entrantes y salientes para detectar contenido inapropiado, spam, y archivos que excedan la capacidad de almacenamiento.</t>
  </si>
  <si>
    <t>Implementar controles de acceso y auditorías regulares para garantizar que solo las personas autorizadas puedan acceder a la información sensible y clasificada en el correo electrónico institucional.</t>
  </si>
  <si>
    <t>. Esto contemplará acciones como: Desarrollar y documentar una política de uso aceptable que aborde el comportamiento esperado y las prohibiciones (como el ciberacoso y el envío de contenido inapropiado).
Realizar sesiones de capacitación y concientización sobre la política para todo el personal, asegurando que comprendan sus responsabilidades.
Implementar un proceso para la revisión y actualización periódica de la política.</t>
  </si>
  <si>
    <t>Esto contemplará acciones como: Configurar filtros para bloquear el envío y la recepción de correos electrónicos con contenido discriminatorio, obsceno o no laboral.
Establecer límites de tamaño para los archivos adjuntos y configurar alertas para los correos que excedan esos límites.
Realizar auditorías periódicas de los correos electrónicos para identificar y abordar comportamientos inadecuados o violaciones a la política de uso.</t>
  </si>
  <si>
    <t>* Fortalecimiento de la Cultura Organizacional de Seguridad y Respeto
* Mejora de la Eficiencia en la Comunicación
* Oportunidades para la Implementación de Tecnología Avanzada</t>
  </si>
  <si>
    <t xml:space="preserve">* Automatización de Procesos de Monitoreo y Gestión de Cambios.
* Fortalecimiento de la Cultura de Seguridad y Capacitación.
*Inversión en Infraestructura Tecnológica </t>
  </si>
  <si>
    <t>Capacitación y Restricción de Acceso a Usuarios Autorizados: Proveer capacitaciones regulares a los usuarios autorizados sobre la correcta manipulación de equipos y parámetros establecidos,</t>
  </si>
  <si>
    <t>*Registros de asistencia a capacitaciones sobre gestión segura de software y hardware.
*Documentos que describan los niveles de acceso y permisos asignados a cada usuario.
*Logs de acceso a configuraciones críticas de los sistemas y equipos.
*Reportes de pruebas de los sistemas de autenticación y controles de acceso.</t>
  </si>
  <si>
    <t>, estableciendo reglas formales para la gestión de cambios en la configuración de hardware y software, incluyendo aprobaciones, pruebas y documentación antes de realizar cualquier modificación.</t>
  </si>
  <si>
    <t xml:space="preserve"> dará aplicación del manual de políticas de seguridad de la información</t>
  </si>
  <si>
    <t>*Documento de la política de gestión de cambios firmada y comunicada a los empleados.
* Registro de solicitudes de cambio (RFC, por sus siglas en inglés) con detalles de cada modificación planificada.
* Informes de pruebas previas a la implementación de cambios.
* Actas de aprobación del comité de gestión de cambios.
* Registros de auditorías sobre el cumplimiento de la política.</t>
  </si>
  <si>
    <t>* Documento oficial de la política de gestión de cambios aprobado.
* Solicitudes de cambios registradas (RFC) con detalles del proceso seguido.
* Informes de auditorías de cumplimiento.
* Certificados de capacitación del personal involucrado.</t>
  </si>
  <si>
    <t>* Listado de roles y permisos actualizado.
* Logs de acceso a configuraciones críticas.
* Registros de participación en capacitaciones.
* Informes de auditorías de accesos y permisos.</t>
  </si>
  <si>
    <t>Capacitar al 100% de los usuarios autorizados sobre la correcta manipulación de sistemas y parámetros establecidos, y reducir en un 90% los accesos no autorizados a configuraciones críticas en un período de 12 meses.</t>
  </si>
  <si>
    <t>* Inversión en nuevas tecnologías  para recuperación rápida.
* Colaboración con Proveedores Especializados para Mejora Continua
* Fomentar una cultura organizacional proactiva en cuanto a la gestión de riesgos y la continuidad de servicios</t>
  </si>
  <si>
    <t>Asegurando que el personal clave esté adecuadamente capacitado para gestionar incidentes de manera eficiente y restaurar los servicios de manera efectiva, minimizando el riesgo de inoperancia y posibles sanciones por falta de acción.</t>
  </si>
  <si>
    <t xml:space="preserve"> minimizando el riesgo de pérdida de información y de salida de operación de los servicios tecnológicos mediante la implementación de soluciones de respaldo redundante y mecanismos de alta disponibilidad.</t>
  </si>
  <si>
    <t xml:space="preserve"> realizará la implementación de Sistemas de Respaldo Redundantes y Alta Disponibilidad</t>
  </si>
  <si>
    <t xml:space="preserve">Diagramas y documentación técnica que muestren la implementación de soluciones de alta disponibilidad en los sistemas críticos del Instituto.
Bitácoras de respaldos automáticos y manuales que muestren la fecha, hora, y éxito de cada respaldo realizado, incluyendo detalles de la ubicación de los datos y su integridad.
Reportes periódicos de herramientas de monitoreo que muestren la disponibilidad de los sistemas y la detección de cualquier incidente de inactividad o fallo, junto con las acciones correctivas tomadas.
</t>
  </si>
  <si>
    <t>realizará capacitación y concientización del  personal en la gestión de incidentes y recuperación</t>
  </si>
  <si>
    <t>Esto contemplará acciones como: Establecer permisos de acceso a cuentas de correo electrónico, restringiendo el acceso a información reservada o sensible solo a personal autorizado.
Implementar registros de auditoría que documenten el acceso a correos electrónicos y cualquier acción realizada (envíos, lecturas, etc.).
Realizar auditorías de seguridad de los correos electrónicos regularmente para detectar cualquier acceso no autorizado o uso indebido.</t>
  </si>
  <si>
    <t xml:space="preserve"> realizará el establecimiento y comunicación de una política clara sobre el correcto uso del correo electrónico institucional, que incluya pautas sobre la conducta adecuada, el manejo de información sensible, y el uso del correo para fines laborales.</t>
  </si>
  <si>
    <t>*  Evidencia de material de capacitación , listas de asistencia 
* Resultados de evaluaciones de conocimiento y habilidades sobre gestión de incidentes y recuperación de desastres, que certifiquen que el personal está preparado para actuar de manera efectiva en situaciones de crisis.
* Registros de incidentes anteriores donde se detallen las acciones tomadas por el personal para restaurar servicios</t>
  </si>
  <si>
    <t xml:space="preserve">Evaluación de la Infraestructura Actual: Realizar un análisis completo de la infraestructura tecnológica actual, identificando puntos únicos de falla, equipos obsoletos o sistemas que no cuentan con redundancia.
Implementar soluciones de alta disponibilidad (HA) para los servicios críticos, como clústeres de servidores, balanceadores de carga y almacenamiento redundante (RAID, NAS, SAN).
Configurar sistemas de respaldo automáticos (tanto locales como en la nube) con replicación en tiempo real para garantizar la integridad de los datos y la mínima pérdida en caso de un desastre.
Realizar pruebas de restauración y simulacros periódicos para verificar que los sistemas de alta disponibilidad y las soluciones de respaldo funcionan correctamente
</t>
  </si>
  <si>
    <t xml:space="preserve">Evaluar el nivel de conocimiento actual del personal sobre gestión de incidentes, recuperación ante desastres y el uso de herramientas de respaldo.
Organizar simulacros regulares donde el personal practique la restauración de servicios críticos y el manejo de incidentes. Evaluar el tiempo de respuesta, la coordinación entre equipos y la efectividad de las acciones tomadas.
</t>
  </si>
  <si>
    <t xml:space="preserve">Implementación de al menos el 80% de las soluciones de alta disponibilidad en los sistemas críticos </t>
  </si>
  <si>
    <t xml:space="preserve">* Informe técnico que detalle el análisis de la infraestructura tecnológica actual, identificando los sistemas críticos sin redundancia y los puntos únicos de falla.
* Documentación técnica que detalle la configuración de sistemas de alta disponibilidad, como clústeres de servidores, balanceadores de carga y almacenamiento redundante.
* Informes de pruebas de recuperación que muestren la restauración exitosa de los servicios críticos en tiempo y forma según lo planeado.
</t>
  </si>
  <si>
    <t>* Informe que identifique las brechas en el conocimiento del personal y las necesidades de capacitación específicas relacionadas con la gestión de incidentes y la recuperación ante desastres.
*  Reportes de simulacros, que incluyan detalles sobre la ejecución de los ejercicios, el desempeño del personal y las lecciones aprendidas.</t>
  </si>
  <si>
    <t>Esto ayudará a reducir errores, mejorar la transparencia y la consistencia en la entrega de servicios.</t>
  </si>
  <si>
    <t xml:space="preserve"> deberá asegurar que los procesos tecnológicos sean revisados y actualizados de manera periódica para reflejar las mejores prácticas, nuevas tecnologías y cambios en las necesidades de los servicios prestados.</t>
  </si>
  <si>
    <t xml:space="preserve"> asegurará que todos los procesos tecnológicos relacionados con la prestación de servicios estén adecuadamente documentados, incluyendo la metodología utilizada, procedimientos operativos, y roles responsables. </t>
  </si>
  <si>
    <t>* Bitácoras o informes de las revisiones realizadas a los procesos tecnológicos, con los cambios implementados y las razones de estos cambios.
*Reporte que demuestre que se han realizado las actualizaciones pertinentes a la metodología y procedimientos .</t>
  </si>
  <si>
    <t>* Integración de Tecnologías de Automatización en los Procesos
*Establecer una comunidad de práctica dentro de la organización enfocada en la documentación y mejora continua de los procesos tecnológicos</t>
  </si>
  <si>
    <t>(N° total de incidentes causados por falta de documentación / N° total de incidentes operativos) * 100</t>
  </si>
  <si>
    <t xml:space="preserve">* Crear un repositorio centralizado donde se documenten todos los procesos críticos relacionados con la tecnología, incluyendo metodologías, roles, procedimientos operativos estándar (SOPs), diagramas de flujo y guías paso a paso.
* Capacitar a todo el personal clave (incluyendo técnicos, líderes de proceso y profesionales de apoyo) sobre cómo utilizar la herramienta de gestión documental, acceder a los procesos y mantener la documentación actualizada.
*Establecer un proceso de revisión periódica para asegurar que la documentación esté actualizada y que los procedimientos sigan siendo efectivos. </t>
  </si>
  <si>
    <t xml:space="preserve">
*Manual de procedimientos actualizado y cargado en la herramienta de gestión documental. 
* Reportes de revisión de documentos con registros de cambios y ajustes realizados.</t>
  </si>
  <si>
    <t>Tener el 100% de los procesos críticos documentados</t>
  </si>
  <si>
    <t>* Establecer una política de revisión periódica de los procesos tecnológicos y metodologías. Definir la frecuencia de revisión (por ejemplo, trimestral, semestral) y los responsables de llevar a cabo las revisiones.
*Realizar auditorías internas para verificar la efectividad de los procesos tecnológicos y metodologías documentadas, así como la identificación de áreas de mejora. Las auditorías también deben identificar qué cambios tecnológicos o necesidades de la entidad no han sido reflejados en los procedimientos.
* actualizar los procedimientos</t>
  </si>
  <si>
    <t xml:space="preserve">* Documento formal que defina las políticas de revisión de procesos y la frecuencia establecida.
*Informe de auditoría que detalle los resultados de la revisión, las áreas que requieren actualización y las recomendaciones.
*Documentos actualizados </t>
  </si>
  <si>
    <t>Realizar la  revisión y auditoría de procesos tecnológicos  asegurando que el 100% de los procedimientos sean revisados y actualizados.</t>
  </si>
  <si>
    <t xml:space="preserve">* Aumento de la confianza y lealtad de los clientes a través de una gestión efectiva de la seguridad de los datos.
*Mejor eficiencia operativa al optimizar los procesos internos de gestión de accesos y auditoría de perfiles de usuario.
* Cumplimiento proactivo de normativas </t>
  </si>
  <si>
    <t>* Solicitud área administrativa para nuevos usuarios
*Creación de los usuarios autorizados por el área administrativa
*Documento que detalla la frecuencia y el proceso de revisión de los permisos de acceso.</t>
  </si>
  <si>
    <t xml:space="preserve"> implementará un sistema robusto de gestión de accesos  para garantizar que solo los usuarios autorizados tengan acceso a los servicios tecnológicos y a la información reservada, basándose en perfiles de usuario documentados y aprobados.</t>
  </si>
  <si>
    <t>Al implementar controles rigurosos para la gestión de accesos y la protección de información, la organización puede comunicar de manera clara y efectiva su compromiso con la seguridad y la privacidad de los datos, lo cual fortalece la confianza del cliente.</t>
  </si>
  <si>
    <t>* Documento formal que describe cómo se gestionan los permisos y accesos, incluyendo las revisiones periódicas de los perfiles de usuario.
*Historial de ajustes o modificaciones en los permisos de los usuarios, con detalles de quién hizo el cambio y cuándo</t>
  </si>
  <si>
    <t xml:space="preserve">
* Documento que detalla las prácticas y protocolos de cifrado aplicados a los datos  sensibles.
*Documentos que demuestran que el cifrado utilizado cumple con estándares normativos.</t>
  </si>
  <si>
    <t xml:space="preserve">  implementará cifrado de los datos sensibles  tanto en reposo como en tránsito, para mitigar el riesgo de exposición y pérdida de información.</t>
  </si>
  <si>
    <t xml:space="preserve">Establecer un proceso regular de revisión de roles y permisos para asegurarse de que los usuarios no mantengan accesos innecesarios o inadecuados a servicios tecnológicos o información reservada. </t>
  </si>
  <si>
    <t xml:space="preserve">*Desarrollar e Implementar una Política de Gestión de Accesos: Establecer políticas claras para la asignación y revisión de accesos.
*Realizar Auditorías Periódicas de Accesos: Asegurar que se realicen auditorías periódicas de los accesos de los usuarios a sistemas y servicios, verificando que no haya accesos indebidos.
*Capacitar al Personal en Seguridad de Accesos: Proporcionar formación periódica al personal sobre las políticas de seguridad y la importancia de la gestión adecuada de los accesos.
</t>
  </si>
  <si>
    <t>Garantizar que el 100% de los accesos a sistemas críticos y datos sensibles estén gestionados de acuerdo con las políticas de control de accesos de la entidad</t>
  </si>
  <si>
    <t xml:space="preserve">Asegurar que el 100% de los datos sensibles, tanto en reposo como en tránsito, estén cifrados  </t>
  </si>
  <si>
    <t>Lograr que el 100% de los accesos y permisos de los usuarios sean revisados y actualizados de acuerdo con las políticas de seguridad de la entidad</t>
  </si>
  <si>
    <t>*Crear una política que defina qué datos deben ser cifrados (tanto en reposo como en tránsito) y qué métodos de cifrado se deben usar.
*Asegurar que todos los datos sensibles almacenados en bases de datos y servidores estén cifrados utilizando protocolos de cifrado robustos.
* Realizar revisiones periódicas de la implementación de cifrado para asegurar que se mantenga actualizado y sin vulnerabilidades.</t>
  </si>
  <si>
    <t>* Documento formal que describa cómo se gestionan los datos sensibles y clasificados, e indique las tecnologías de cifrado utilizadas.
*Registros de configuración de los sistemas donde se aplique cifrado, tales como servidores, bases de datos y aplicaciones.
* Informe de auditoría interna o externa que verifique que los datos sensibles están adecuadamente cifrados tanto en reposo como en tránsito.</t>
  </si>
  <si>
    <t>* Documento que detalle la frecuencia, el procedimiento y los responsables de las revisiones de accesos.
* Listados y/o actas que demuestren que se han realizado las revisiones de accesos, junto con las decisiones tomadas (ajustes de permisos, eliminación de accesos innecesarios, etc.).
* Reportes de auditoría que validen que los accesos se están revisando y controlando conforme a las políticas internas.
*  Registros que muestren los cambios realizados en los permisos de los usuarios, como asignación o revocación de roles y accesos.</t>
  </si>
  <si>
    <t xml:space="preserve"> con el fin de prevenir la conexión no autorizada de dispositivos de almacenamiento externo, como USB, discos duros o dispositivos similares, que puedan ser utilizados para robar, modificar o divulgar información sensible, o causar daños en los equipos de cómputo.</t>
  </si>
  <si>
    <t xml:space="preserve">realizará las gestiones pertinentes para el bloqueo de puertos de conexión para dispositivos externos (USB, HDMI, etc.):  </t>
  </si>
  <si>
    <t>* Documento formal que contenga la política de seguridad informática y que indique las directrices de la organización sobre el uso y control de puertos de conexión para dispositivos externos (USB, HDMI, etc.), y las excepciones si las hay.
* Registros de evidencia de que los puertos USB y otros puertos de conexión de dispositivos externos han sido deshabilitados a nivel de sistema operativo o BIOS en todos los equipos críticos.
* Registros de revisiones periódicas que demuestren que los puertos de conexión están correctamente gestionados y no hay intentos de conexión no autorizados. 
*Registros de los casos autorizados para la conexión de dispositivos externos, especificando qué usuarios y qué dispositivos tienen permitido conectarse.</t>
  </si>
  <si>
    <t>realizará el control de acceso a la información sensible</t>
  </si>
  <si>
    <t>con el fin de asegurar que solo los usuarios autorizados tengan acceso a información sensible y/o crítica de la organización, reduciendo el riesgo de divulgación o modificación no autorizada.</t>
  </si>
  <si>
    <t xml:space="preserve">* Documento formal donde se describa la clasificación de la información (por ejemplo, pública, interna, confidencial, restringida) y define qué personas o roles tienen acceso a cada tipo de información.
*Logs que registran los accesos a la información sensible, indicando quién, cuándo, qué tipo de información fue consultada o modificada y desde qué dispositivos o ubicaciones.
</t>
  </si>
  <si>
    <t>realizará los procedimientos para la protección de equipos de cómputo y prevención de daños en hardware y software</t>
  </si>
  <si>
    <t>,  que consiste en proteger los equipos de cómputo y su software de daños causados por malware o accesos no autorizados, evitando que el robo o modificación de información se vea facilitado por la vulnerabilidad de los sistemas.</t>
  </si>
  <si>
    <t>(N° de Incidentes de Seguridad Relacionados con Accesos No Autorizados y Dispositivos Externos / N° total de dispositivos o usuarios con acceso a información sensible) * 100</t>
  </si>
  <si>
    <t>Implementar una política institucional que prohíba el uso de dispositivos de almacenamiento externo no autorizados en los equipos de cómputo.
Deshabilitar puertos USB en los sistemas operativos y BIOS/UEFI de los equipos que no necesitan esta funcionalidad, o configurarlos para permitir solo dispositivos específicos.
Implementar un sistema de gestión de dispositivos externos (como software que controle y registre qué dispositivos están permitidos).
Auditorías periódicas para verificar que los puertos de conexión y dispositivos sean gestionados correctamente.</t>
  </si>
  <si>
    <t>* Documento que detalle las normativas para el uso de puertos de conexión, incluyendo excepciones y roles autorizados.
* Logs del sistema que demuestren que los puertos USB y otros dispositivos de conexión han sido deshabilitados o restringidos.
*Resultados de auditorías internas que muestren que los controles están implementados correctamente, sin violaciones.</t>
  </si>
  <si>
    <t>Implementar políticas de control de acceso (basadas en el principio de "mínimo privilegio"), donde los usuarios solo puedan acceder a la información necesaria para realizar su trabajo.
Configurar autenticación multifactor (MFA) para acceder a sistemas críticos que contengan información sensible.
Clasificación de la información sensible y establecimiento de procedimientos claros para el manejo de datos críticos o sensibles. 
Realizar auditorías de acceso para verificar que no haya accesos no autorizados a información sensible y para identificar posibles brechas de seguridad.</t>
  </si>
  <si>
    <t>* Documento que defina cómo se clasifica la información y qué controles de acceso se aplican.
*Logs de acceso a sistemas sensibles que muestren quién accedió a la información, cuándo, y desde qué dispositivo o ubicación.
*Evidencia de que la autenticación multifactor se ha implementado en sistemas críticos. Esto puede incluir capturas de pantalla, registros de configuración o informes de proveedores de software.
* Resultados de auditorías periódicas que muestren que se está cumpliendo la política de control de acceso, y que no hay accesos no autorizados.</t>
  </si>
  <si>
    <t>* Logs que muestren la instalación de antivirus, actualizaciones de software de protección y escaneos realizados en los equipos.
* Documentación que demuestre que todos los equipos y sistemas han recibido las actualizaciones de seguridad pertinentes en tiempo y forma.
* Certificados o informes que indiquen que el cifrado completo de disco se ha implementado en los equipos que manejan información sensible.
* Resultados de auditorías y pruebas de penetración que identifiquen posibles debilidades en los sistemas de seguridad o el hardware.</t>
  </si>
  <si>
    <t>Lograr una tasa de incidentes de acceso no autorizado a través de puertos externos (USB, discos duros, etc.) cercana al 0%</t>
  </si>
  <si>
    <t>Asegurar que solo el 100% de los usuarios con roles adecuados y autorizados puedan acceder a la información sensible.</t>
  </si>
  <si>
    <t>Garantizar que el 100% de los equipos de cómputo críticos y portátiles estén protegidos con medidas adecuadas, como antivirus actualizado, parches de seguridad, cifrado de disco completo (FDE), y protección contra malware.</t>
  </si>
  <si>
    <t>* Mejora de la Confianza del Cliente y la Reputación de la Entidad.
* Optimización de la Infraestructura Tecnológica y la Eficiencia Operativa
* Cumplimiento Normativo y Acceso a Nuevos Mercados</t>
  </si>
  <si>
    <t xml:space="preserve"> Garantizar que 100% de la infraestructura crítica (energía, conectividad, seguridad física y red) esté operativa y lista para la migración de los sistemas.</t>
  </si>
  <si>
    <t>Completar el 100% de las adecuaciones necesarias (filtraciones, techos, ductos, etc.)</t>
  </si>
  <si>
    <t>* Bitácora Digital: Preferiblemente un sistema de gestión de incidentes o una hoja de cálculo estructurada (por ejemplo, en Excel, Google Sheets, o software especializado como Jira, ServiceNow, etc.).</t>
  </si>
  <si>
    <t xml:space="preserve">1 política implementada </t>
  </si>
  <si>
    <t xml:space="preserve">100% de requerimientos documentados </t>
  </si>
  <si>
    <t xml:space="preserve">2 capacitaciones anuales </t>
  </si>
  <si>
    <t>100% de los contratos con clausulas ajustadas a las necesidades de la entidad</t>
  </si>
  <si>
    <t>Desarrollar una política detallada que regule el uso del correo electrónico institucional, incluyendo: Establecer reglas claras sobre cómo debe usarse el correo para fines laborales, respetando la ética y profesionalismo. Incluir directrices sobre la protección de datos confidenciales, como la información personal de empleados, clientes o la empresa. Definir comportamientos inapropiados, como el ciberacoso, el envío de contenido ofensivo, la distribución de material no relacionado con el trabajo, y el uso personal excesivo del correo institucional.
Comunicación de la Política al Personal
Capacitación y Concientización
Monitoreo y Evaluación Continua</t>
  </si>
  <si>
    <t xml:space="preserve">* Documento formal que contenga lo previsto en el control </t>
  </si>
  <si>
    <t xml:space="preserve">1 documento formal elaborado e implementado </t>
  </si>
  <si>
    <t xml:space="preserve">Reducir en un 80% los eventos con relación a la línea base determinada </t>
  </si>
  <si>
    <t xml:space="preserve">
* Contrato y/o acuerdo con el proveedor de la solución seleccionada.
*Registro de implementación</t>
  </si>
  <si>
    <t>*Extractos o registros de actividad</t>
  </si>
  <si>
    <t>1 solución implementada</t>
  </si>
  <si>
    <t xml:space="preserve">* registro de asistencia 
* materias de capacitación
* encuestas y/o evaluaciones </t>
  </si>
  <si>
    <t xml:space="preserve">*bitácora 
* registros 
* comunicaciones internas
*informes </t>
  </si>
  <si>
    <t>* documento de bitácora que registra las solicitudes y su respectito trámite y gestión</t>
  </si>
  <si>
    <t xml:space="preserve">1 bitácora implementada </t>
  </si>
  <si>
    <t>* registros de capacitaciones, asistencia y/o fotográficos 
* encuestas, comunicaciones internas</t>
  </si>
  <si>
    <t xml:space="preserve">1 capacitación </t>
  </si>
  <si>
    <t xml:space="preserve">1. Propuesta soportada, con diseños y características técnicas / presupuestos. 
2. PAA
3. CDP 
4. Contratos </t>
  </si>
  <si>
    <t>En ejecución</t>
  </si>
  <si>
    <t>* Elaborar un cronograma de mantenimiento preventivo para todos los equipos críticos, basado en su ciclo de vida y uso.
*Desarrollar y aprobar un Plan de Continuidad Operativa (BCP), incluyendo simulaciones de fallos y medidas de contingencia.
*Realizar inspecciones técnicas periódicas para asegurar que los equipos cumplan con los estándares de funcionamiento.
*Asegurar la existencia de equipos de respaldo (redundantes) para los sistemas críticos.</t>
  </si>
  <si>
    <t>En implementación</t>
  </si>
  <si>
    <t>la vulnerabilidad ante ataques informáticos, sanciones por parte de los entes de control, tiempos extensos en la ejecución de procesos</t>
  </si>
  <si>
    <t xml:space="preserve"> carencia de su sistematización, lentitud en los tiempos de respuesta de la correspondencia, por carencia de alertas en el aplicativo.
Reducción de la eficiencia de equipos de cómputo por espionaje y manipulación por software.</t>
  </si>
  <si>
    <t xml:space="preserve">
falta de activación de dashboard en servicios y dispositivos del instituto</t>
  </si>
  <si>
    <t xml:space="preserve">Selección de la Solución de Filtrado y Monitoreo: Evaluar y seleccionar una solución de filtrado y monitoreo de correos electrónicos que ofrezca  características como : 
*Capacidad para bloquear correos que contengan lenguaje ofensivo, enlaces maliciosos, o contenido no autorizado, 
*Identificación y filtrado automático de correos electrónicos no solicitados o de naturaleza sospechosa, 
* Restricción de correos que excedan el límite predefinido de tamaño de archivo adjunto, evitando la sobrecarga del sistema de correo.
</t>
  </si>
  <si>
    <t xml:space="preserve">Documentar las gestiones adelantadas por el proceso y su personal. </t>
  </si>
  <si>
    <t xml:space="preserve">Implementación y actualización del plan de contingencia informático </t>
  </si>
  <si>
    <t>Tiempo de interrupción / Número de incidentes * 100</t>
  </si>
  <si>
    <t>(N° de revisión de accesos realizadas / N° total de revisiones de accesos programados) * 100</t>
  </si>
  <si>
    <t xml:space="preserve">* Se controlan todas las cuentas de usuarios, puesto que se crean a través de formato incluido en SIG, y se asigna el rol conforme al manual de funciones del usuario. 
* pendiente realizar auditorías al proceso </t>
  </si>
  <si>
    <t>julio a diciembre de 2025</t>
  </si>
  <si>
    <t>Marzo a diciembre de 2025</t>
  </si>
  <si>
    <t xml:space="preserve">
1. Oficina Asesora de Gestión Tecnológica y Transformación Digital 
2. Alta Gerencia/ Dirección Financiera 
3. Oficina Asesora de Gestión Tecnológica y Transformación Digital  / Secretaría General </t>
  </si>
  <si>
    <t xml:space="preserve">
Oficina Asesora de Gestión Tecnológica y Transformación Digital 
</t>
  </si>
  <si>
    <t xml:space="preserve">
Oficina Asesora de Gestión Tecnológica y Transformación Digital 
Dirección Financiera</t>
  </si>
  <si>
    <t xml:space="preserve">
Oficina Asesora de Gestión Tecnológica y Transformación Digital 
Desarrollador </t>
  </si>
  <si>
    <t xml:space="preserve">
Oficina Asesora de Gestión Tecnológica y Transformación Digital 
* Secretaría General 
</t>
  </si>
  <si>
    <t xml:space="preserve">Oficina Asesora de Gestión Tecnológica y Transformación Digital </t>
  </si>
  <si>
    <t xml:space="preserve">Oficina Asesora de Gestión Tecnológica y Transformación Digital , Grupo de Gestión Humana y SST </t>
  </si>
  <si>
    <t xml:space="preserve">Oficina Asesora de Gestión Tecnológica y Transformación Digital , / Proveedores </t>
  </si>
  <si>
    <t xml:space="preserve">Oficina Asesora de Gestión Tecnológica y Transformación Digital , </t>
  </si>
  <si>
    <t xml:space="preserve">Asesor de la Oficina Asesora de Gestión Tecnológica y Transformación Digital </t>
  </si>
  <si>
    <t xml:space="preserve">La Alta Gerencia/ Asesor de la Oficina Asesora de Gestión Tecnológica y Transformación Digital </t>
  </si>
  <si>
    <t xml:space="preserve">
Alta Gerencia/ Gestión de Recursos Físicos /Oficina Asesora de Gestión Tecnológica y Transformación Digital 
Dirección Financiera</t>
  </si>
  <si>
    <t>* se cuenta con el PAA 2025, donde se incluye la actividad de compara Tecnologica con valor de 326 millones</t>
  </si>
  <si>
    <t>octubre a diciembre de 20245</t>
  </si>
  <si>
    <t>enero a diciembre de 2025</t>
  </si>
  <si>
    <t xml:space="preserve">mayo a diciembre del 2025 </t>
  </si>
  <si>
    <t>enero a diciembre del 2025</t>
  </si>
  <si>
    <t>mayo a diciembre del 2025</t>
  </si>
  <si>
    <t>Contar con el personal capacitado que garantice la optima funcionalidad de las UPS del Instituto</t>
  </si>
  <si>
    <t xml:space="preserve">* se suscribió contrato N° 267 del 04/11/2022 garantizando la habilitación de página web en un 100% durante toda la vigencia 2025
* frente a los *Logs de copias de seguridad, 
*Informes de pruebas de failover, 
*Registros de incidentes de recuperación, estos se pueden encontrar en los indicadores del proceso. </t>
  </si>
  <si>
    <t>* Se cuenta con el plan de nombre PLA-GT-002-PLAN-CONTIGENCIA INFORMATICO donde se establece los el cronograma de respaldos, definiendo la frecuencia de acuerdo con la criticidad de los datos.</t>
  </si>
  <si>
    <r>
      <t>Acción Correctiva: Adquirir o actualizar las UPS y generadores según las necesidades de respaldo del data center. (en caso de requerirse).
Acción Preventiva: Realizar mantenimientos trimestrales</t>
    </r>
    <r>
      <rPr>
        <sz val="11"/>
        <color theme="1"/>
        <rFont val="Arial"/>
        <family val="2"/>
      </rPr>
      <t xml:space="preserve"> para las UPS y anuales para los generadores, incluyendo pruebas de tiempo de autonomía y respuesta ante fallos.</t>
    </r>
  </si>
  <si>
    <t xml:space="preserve">* Se cuenta con el licenciamiento de antivirus de modelo centralizado y licenciamiento de firmas para el firewall. Contrato N° 012 del 08/02/2023, garantizando la detección de ataques identificados por los proveedores de los licenciamientos. </t>
  </si>
  <si>
    <t xml:space="preserve"> errores y problemas que se estén presentando sin ningún tipo de alerta o seguimiento</t>
  </si>
  <si>
    <t xml:space="preserve">negación de recepción de correo electrónico, cadenas de respuestas innecesarias, lectura de correos de otras personas, mensajes discriminatorios, material obsceno, cyberbulling, archivos que exceden capacidad de almacenamiento asignado.  Uso indebido del canal del correo electrónico institucional, filtración o perdida de información clasificada </t>
  </si>
  <si>
    <t xml:space="preserve">falta de documentar los procesos desarrollados por parte del proceso. </t>
  </si>
  <si>
    <t>errores en los diferentes procesos tecnológicos que hacen parte de la prestación de los servicios de la entidad al no contar con la descripción de la metodología adecuada</t>
  </si>
  <si>
    <t>falta documentación de perfiles de usuario en los servicios de información</t>
  </si>
  <si>
    <t>ausencia de controles para bloqueo de puertos de conexión de dispositivo de almacenamiento externo y control de acceso a la información sensible.</t>
  </si>
  <si>
    <t>robo, modificación, divulgación o perdida de información sin autorización, daño en hardware y software en equipos de cómputo</t>
  </si>
  <si>
    <t>* Proyecto de traslado de datacenter</t>
  </si>
  <si>
    <t>* se habilitan usuarios conforme a solicitud allegada al proceso a través de los formatos establecidos FOR-GT-002-SOLICITUD-NUEVO-USUARIO y FOR-GT-011 NOVEDAD DE USUARIO</t>
  </si>
  <si>
    <t xml:space="preserve">* Se realizará la documentación de los PQR </t>
  </si>
  <si>
    <t xml:space="preserve">* MAN-GT-001-MANUAL-DE-SEGURIDAD-DE-LA INFORMACION PSI de Infibagué </t>
  </si>
  <si>
    <t>* Contratos firmado, 
* informes de desempeño del proveedor
* informes de incidentes y tiempos de resolución.</t>
  </si>
  <si>
    <t>* Logs de copias de seguridad, 
* Informes de pruebas de failover, 
* Registros de incidentes de recuperación.</t>
  </si>
  <si>
    <t>* Documento de política de seguridad y/o de contraseñas seguras, aprobado por el CIGD.
* Capturas de pantalla o registros de configuración del sistema.
*Registros de creación, modificación y eliminación de cuentas (las cuentas no se eliminan se inhabilitan o desactivan)
*Reporte de revisión de cuentas inactivas:
*Registros de asistencia a la capacitación</t>
  </si>
  <si>
    <t>* El contrato 173 de 2024 contiene las condiciones y tiempos de respuesta y acuerdos de confidencialidad incluida vigencia 2025</t>
  </si>
  <si>
    <t>* Por medio del formato FOR-GT-006 REPORTE DE DANOS EN EQUIPOS TECNOLOGICOS Y ASESORIAS EN GENERAL se adelantan los mantenimiento 
* Existe una política de seguridad de la información MAN-GT-001-MANUAL-DE-SEGURIDAD-DE-LA INFORMACION PSI en el sistema integrado de gestión y esta debidamente  documentada 
* Se cuenta con el PLA-GT-002-PLAN-CONTIGENCIA INFORMATICO, donde se establece los criterios de copias de seguridad</t>
  </si>
  <si>
    <t>*Realizar un análisis del ciclo de vida de los equipos críticos, considerando su antigüedad, uso, y riesgo de falla.
*Elaborar un plan de mantenimiento preventivo basado en prioridades, que garantice la operatividad de los equipos más críticos.
*Asignar recursos del presupuesto anual de manera escalonada para la renovación de equipos obsoletos y para el mantenimiento de los más importantes.
*Revisar el plan de mantenimiento y renovación tecnológica anuales para adaptarlo a las condiciones operativas y presupuestarias actuales.</t>
  </si>
  <si>
    <t>* Implementar un sistema de mantenimiento predictivo que utilice herramientas de diagnóstico y monitoreo remoto de los equipos críticos para detectar fallos antes de que ocurran.</t>
  </si>
  <si>
    <t xml:space="preserve">* Informes de diagnóstico predictivo, </t>
  </si>
  <si>
    <r>
      <t xml:space="preserve">* Documentar y formalizar un proceso de gestión de cambios, detallando los pasos de solicitud, aprobación, implementación y revisión de cambios.
</t>
    </r>
    <r>
      <rPr>
        <sz val="11"/>
        <color theme="1"/>
        <rFont val="Arial"/>
        <family val="2"/>
      </rPr>
      <t>* Programar revisiones periódicas de cumplimiento de actualizaciones críticas.</t>
    </r>
  </si>
  <si>
    <t>* Registro de Cambios: Documento detallado que registre cada cambio, incluyendo fecha, descripción del cambio, aprobación, responsables y resultados.
* Historial de Revisiones de Software: Informe de las auditorías periódicas para asegurar que los sistemas operan con las últimas actualizaciones críticas.</t>
  </si>
  <si>
    <t>* Definir y documentar una política de control de acceso y permisos según roles.
* Configurar controles de acceso en sistemas críticos y limitar permisos solo a los usuarios necesarios.
* Implementar y configurar un sistema de monitoreo de acceso.
* Realizar revisiones periódicas de acceso y analizar los registros de acceso para identificar y resolver accesos indebidos.</t>
  </si>
  <si>
    <t xml:space="preserve">* Se cuenta con el licenciamiento de antivirus de modelo centralizado y licenciamiento de firmas para el firewall. Contrato N° 012 del 08/02/2023, garantizando la detección de ataques identificados por los proveedores de los licenciamientos. 
* No se cuenta para la vigencia 2025 la compra de software ni eventos relacionados. </t>
  </si>
  <si>
    <t>* se cuenta con filtrado de información indebida en correos electrónicos institucionales. 
bloqueo de correos que contengan lenguaje ofensivo, enlaces maliciosos, o contenido no autorizado, 
*Identificación y filtrado automático de correos electrónicos no solicitados o de naturaleza sospechosa, 
* Restricción de correos que excedan el límite predefinido de tamaño de archivo adjunto, evitando la sobrecarga del sistema de correo.</t>
  </si>
  <si>
    <t>* Los Roles y Perfiles de usuario se encuentran documentados</t>
  </si>
  <si>
    <r>
      <t xml:space="preserve">*Política de Gestión de Accesos: Documento formal aprobado por la alta dirección que describa las normas y procedimientos de gestión de accesos.
</t>
    </r>
    <r>
      <rPr>
        <sz val="11"/>
        <color theme="1"/>
        <rFont val="Arial"/>
        <family val="2"/>
      </rPr>
      <t>*Informes detallados de auditoría que demuestren que se están revisando los accesos de forma periódica.
*Registros de Capacitación: Lista de asistencia y contenido de las capacitaciones proporcionadas sobre políticas de acceso y seguridad.</t>
    </r>
  </si>
  <si>
    <r>
      <t xml:space="preserve">* Crear un protocolo para la revisión periódica de permisos de acceso en todos los sistemas que contienen datos sensibles.
</t>
    </r>
    <r>
      <rPr>
        <sz val="11"/>
        <color theme="1"/>
        <rFont val="Arial"/>
        <family val="2"/>
      </rPr>
      <t>* Designar a un funcionario o colaborador externo que supervise el proceso de revisión de accesos y garantice que se haga de manera regular y conforme a las políticas internas.
*  Definir una frecuencia para realizar las revisiones de accesos, por ejemplo, cada tres o seis meses.</t>
    </r>
  </si>
  <si>
    <t xml:space="preserve">* se cuenta con el MAN-GT-001-MANUAL-DE-SEGURIDAD-DE-LA INFORMACION en donde se contempla el bloque a dispositivos externos </t>
  </si>
  <si>
    <t xml:space="preserve">* se cuenta con el MAN-GT-001-MANUAL-DE-SEGURIDAD-DE-LA INFORMACION en donde se contempla la soluciones de seguridad necesarias. 
* se cuenta con antivirus de seguimiento y control centralizado. </t>
  </si>
  <si>
    <t>* Registros de asistencia a capacitación 
* Clausulado del contrato
* Manual de Funciones Profesional Universitario 219-04</t>
  </si>
  <si>
    <t xml:space="preserve">incumplimiento en la entrega de información, salida de información no controlada, y/o acceso indebido a los sistemas de información para el uso inapropiado en favor propio o de terceros. </t>
  </si>
  <si>
    <t>Oficina Asesora de Gestión Tecnológica y Transformación Digital 
/
 Dirección Administrativa</t>
  </si>
  <si>
    <t>pérdida de información, acceso indebido a servicios tecnológicos, acceso a información con reserva legal</t>
  </si>
  <si>
    <t>* Se implemento actualización sobre el sistema de información PQR alumbrado público, generando radicados de correspondencia por cada orden de servicio registrada y cierre de la misma al ejecutar la orden de servicio 
- Se realizaran capacitaciones para los nuevos funcionarios que operen los sistemas</t>
  </si>
  <si>
    <t xml:space="preserve">Modificación de parámetros y configuración establecida en software y hardware de los equipos de cómputo, programas y aplicaciones instaladas. Fallas en los sistemas operativos y componentes físicos de los equipos de cómputo, ocasionando fallos en los servicios presentados por la dependencia o por el instituto, generando retrasos en las respuestas y tiempo de productividad, </t>
  </si>
  <si>
    <t>Limitar el acceso a configuraciones críticas mediante permisos específicos y autenticación robusta.</t>
  </si>
  <si>
    <t>* Se cuenta con formato de solicitudes y atención a requerimiento , aprobado por el SIG tales como:  FOR-GT-006 REPORTE DE DAÑOS EN EQUIPOS TECNOLOGICOS Y ASESORIAS EN GENERAL, FOR-GT-013 MANTENIMIENTO INTERNO, FOR-GT-016-CAMBIO-INSTALACION-CONFIGURACION-DE-EQUIPOS</t>
  </si>
  <si>
    <t>* Se realizan capacitaciones en el uso y apropiación de las herramientas tecnologías del instituto (Sistemas de Información), para el personal entrante.
*  El contrato 173 de 2024 contiene las condiciones se servicio, estable capacitaciones en el uso del sistema ERP IAS Solution, durante la vigencia 2025</t>
  </si>
  <si>
    <t>* Pendiente Gestionar capacitaciones relacionadas con el riesgo.</t>
  </si>
  <si>
    <t>relacionada con el manejo de la información, actividades y procedimientos del procesos, incluyendo el correcto diligenciamiento y gestión de los documentos y formatos del mismo.</t>
  </si>
  <si>
    <t xml:space="preserve">Realizar un proceso de capacitación a los integrantes del proceso , funcionario y colaboradores relacionados con el procesos y sus actividades, estos deberá coordinarse con el proceso de gestión humana y SST, en aras de fortalecer el conocimiento teórico y práctico respecto a la funciones y obligaciones a cargo del proceso de gestión tecnológica, así como el correcto funcionamiento de los documentos que hacen parte del proceso. </t>
  </si>
  <si>
    <t xml:space="preserve">Tener una evaluación completa de la infraestructura dentro al finalizar cada vigencia </t>
  </si>
  <si>
    <t xml:space="preserve">* El diagnóstico de la infraestructura informática se encuentra descrita en el Plan Estratégico de Tecnología de la Información y Comunicaciones PLA-GT-001-PETIC
* la continuidad del negocio se encuentra documentada en el PLA-GT-002-PLAN-CONTIGENCIA INFORMATICO
* Los servicios Críticos cuentan con sistema de Alta Disponibilidad, a través de su sistema de virtualización centralizado Vcenter y el servidore ODA 7 2HA.
* Se incluyo en el PAA 2025 la prestación de servicios de un profesional par que realice pruebas de estrés sobre los equipos tecnológicos demostrando su alta disponibilidad
* se cuenta con el diseño del plan de contingencia y recuperación de desastres con sala de crisis en espera de aprobación de la gerencia. </t>
  </si>
  <si>
    <t xml:space="preserve">* Documento que describa todos los procesos tecnológicos críticos, incluyendo las metodologías y procedimientos utilizados, con diagramas de flujo y etapas de cada proceso.
* Documentos de revisión periódica de los documentos de procesos para asegurar que estén actualizados y reflejen prácticas actuales.
* Plataforma INTEGRA 
</t>
  </si>
  <si>
    <t xml:space="preserve">* En el PLA-GT-001-PETIC Plan Estratégico de Tecnologías de la Información y Comunicaciones se encuentra el inventario tecnológico, incluyendo roles, procedimientos operativos estándar, diagramas de flujo e integración  entre sistemas de información.
* En el PLA-GT-002-PLAN-CONTIGENCIA INFORMATICO, se establece el procedimiento de recuperación de los servicios etnológicos.
* Se incluyo en el PAA 2025 la prestación de servicios de un profesional para que realice pruebas. </t>
  </si>
  <si>
    <t xml:space="preserve">1. Realizar las adecuaciones locativas, tratamiento de filtraciones de agua, mantenimiento de techos, ducterías, tuberías sanitarias, paredes, pisos y demás que se requieran para la salvaguarda del data center actual. </t>
  </si>
  <si>
    <t>* Se adelantará proceso contractual para el traslado del datacenter</t>
  </si>
  <si>
    <t>*Contacto de servicio de mantenimiento a las UPS de Infibagué</t>
  </si>
  <si>
    <t>Contar con 3 mantenimientos preventivos y correctivos durante la vigencia</t>
  </si>
  <si>
    <t>*A través del contrato N. 257  de 2025 cuyo objeto es "CONTRATAR LA PRESTACIÓN DE SERVICIOS DE DOS (2) MANTENIMIENTOS PREVENTIVOS Y CORRECTIVOS DE LAS UPS CON LAS QUE CUENTA EL INSTITUTO DE FINANCIAMIENTO PROMOCION Y DESARROLLO DE IBAGUE — INFIBAGUE", se realizan 2 mantenimiento a las UPS del Instituto.</t>
  </si>
  <si>
    <t>Acceso a la información del Instituto</t>
  </si>
  <si>
    <t>acceso al sistema sin autorización</t>
  </si>
  <si>
    <t xml:space="preserve">Diligenciamiento del formato de autorización de usuarios, de conformidad con las especificaciones determinadas por el Oficina Asesora de Gestión Tecnológica y Transformación Digital  </t>
  </si>
  <si>
    <t xml:space="preserve">100% de solicitudes documentadas </t>
  </si>
  <si>
    <t xml:space="preserve">* se evidencia la necesidad de solicitar a gestión humana la notificación formal de los cambios que se produzcan en materia de personal para hacer eficiente el bloqueo de accesos.  </t>
  </si>
  <si>
    <t>* Se evidencia un cumplimiento del 80% del indicador, dado que el clausulado contractual del operador, establece tiempos de respuestas mas amplios; por lo que se hace necesario realizar una revisión del indicador.</t>
  </si>
  <si>
    <t xml:space="preserve">*  Conforme  a las obligaciones contractuales del contrato N. 173 de 2024, el contratista  Solution Systems, deberá realizar 3 visitas presenciales durante el 2025, para dar soporte y capacitación en el uso  manejo del sistema de información ERP IAS SOLUTIONS
*Se adelanta registro de capacitaciones en el proceso de inducción de los nuevos funcionarios. </t>
  </si>
  <si>
    <t xml:space="preserve"> realizará política de seguridad de la Información y Backus Regular: Implementar una política estricta de seguridad de la información que contemple medidas de protección de datos sensibles, incluyendo cifrado y acceso limitado a personal autorizado. </t>
  </si>
  <si>
    <t>* política se seguridad de la entidad 
*Registros de acceso y logs de seguridad
*Plan de Backus y bitácoras de respaldo
* Auditorías de seguridad</t>
  </si>
  <si>
    <t>(N° de equipos mantenidos y actualizados a tiempo / N° total de equipos programados para mantenimiento y actualizados) x 100</t>
  </si>
  <si>
    <t>* Desarrollar y/o actualizar la política de seguridad de la información, incluyendo roles y responsabilidades, mecanismos de control de acceso.
* Realizar revisiones de seguridad internas y externas al menos dos veces al año para verificar el cumplimiento de las políticas.
* Implementar una solución de Backus automatizada y con almacenamiento en la nube, garantizando redundancia en caso de pérdida física de equipos.</t>
  </si>
  <si>
    <t xml:space="preserve">* Política documentada, registros de Backus, informes de revisión. </t>
  </si>
  <si>
    <t>* Se realizaran mantenimientos periódicos sobre los Servidores por parte de la Oficina Asesora de Gestión Tecnológica y Transformación Digital 
* Se realizaran mantenimientos y expansión de HD sobre los equipos de respaldo.
*Los servidores críticos se encuentran en alta disponibilidad.
* Se adelantara el proceso contractual para la estructuración del DRP (Plan de Recuperación de desastres) y continuidad del negocio incluido dentro del PAA 2025</t>
  </si>
  <si>
    <t>* Dentro del PAA 2025 de cuenta con las actividades de Compra Tecnológica (Renovación del parque tecnológico), Bolsa de repuestos para los equipos de computo y la prestación de servicio de un técnico para 3 mantenimientos preventivos y correctivos de los equipos de computo
* En Ejecución del contrato N. 139 de 2025, Se realizo compra de equipos de computo, donde estos son  de ultima tecnología,  garantizando la operatividad</t>
  </si>
  <si>
    <t>*Identificar a proveedores confiables que ofrezcan servicios de mantenimiento y adquisición de piezas y equipos dentro de plazos y precios adecuados.
*Formalizar contratos con los proveedores seleccionados, estipulando tiempos de respuesta, precios de repuestos, y acuerdos de mantenimiento.
*Realizar una revisión periódica de los contratos para asegurar que los proveedores siguen cumpliendo con los estándares de servicio.
*Monitorear los tiempos de respuesta de los proveedores y evaluar su desempeño a través de reportes/informes.</t>
  </si>
  <si>
    <t>* Contratos vigentes 
* Evaluaciones de proveedores
* Registros de tiempos de respuesta.</t>
  </si>
  <si>
    <t>* A través de los procesos contractuales se incluirán estándares que garanticen que los proveedores sean confiables, ofrezcan servicio y/o productos de calidad conforme a los requerimientos y temimos que se establezcan, ajustados a los precios del mercado.
* Se Realizan supervisiones objetivas que garanticen que los servicios contratados velen por el optimo funcionamiento del parque tecnológico.</t>
  </si>
  <si>
    <t>* Se cuenta con el plan de nombre PLA-GT-002-PLAN-CONTIGENCIA INFORMATICO donde se establece los el cronograma de respaldos, definiendo la frecuencia de acuerdo con la criticidad de los datos.
*Se verifica diariamente el log de respaldos automatizado, el cual envía loas novedades al correo electrónico.
* Se realizan pruebas de respaldos aleatorias en el servidor de ambiente de pruebas verificar la integridad de los datos y la capacidad de recuperación.</t>
  </si>
  <si>
    <t>*Se incluyó dentro del PAA 2025 el mantenimiento de las UPS
*A través del contrato N. 257  de 2025 cuyo objeto es "CONTRATAR LA PRESTACIÓN DE SERVICIOS DE DOS (2) MANTENIMIENTOS PREVENTIVOS Y CORRECTIVOS DE LAS UPS CON LAS QUE CUENTA EL INSTITUTO DE FINANCIAMIENTO PROMOCION Y DESARROLLO DE IBAGUE — INFIBAGUE", se realizaron 1 de 2 mantenimiento a las UPS del Instituto.
* Se incluye dentro del PAA 2026 la adquisición e instalación de la Planta eléctrica.</t>
  </si>
  <si>
    <t>* En proceso la gestión del traslado del Datacenter, según requerimientos en cumplimiento de la circulad 032 de la SFC</t>
  </si>
  <si>
    <t>*Se incluyó dentro del PAA 2025 el mantenimiento de los aires acondicionados, junto con la bolsa de repuestos que garantice la continuidad del servicio
* a través del contrato N. 201 de 2025, cuyo objeto es "CONTRATAR LA PRESTACIÓN PREVENTIVOS Y CORRECTIVOS
MONTO AGOTABLE PARA LOS DE SERVICIOS DE TRES (03) MANTENIMIENTOS INCLUIDO SUMINISTRO DE REPUESTOS A
AIRES ACONDICIONADOS CON QUE CUENTA EL INSTITUTO DE FINANCIAMIENTO PROMOCION Y DESARROLLO DE IBAGUÉ", se realizaron los mantenimientos preventivos y correctivos a los aires acondicionados del Datacenter</t>
  </si>
  <si>
    <t>*  A través del contrato de Vigilancia se cuenta con sistema de circuito cerrado, para el acceso al Datacenter, el cuarto permanece cerrado con llave y la alarma activa.
* Para el acceso al datacenter por actividades de aseo de mantenimiento para el personal no autorizado, deberá diligenciar el formato FOR-GT-005 INGRESO DATA CENTER</t>
  </si>
  <si>
    <t>* Se cuenta con la definición de los roles y responsabilidades de usuarios de la entidad
*Para la creación de nuevos usuarios se cuenta con PRO-GT-001 NUEVO USUARIO, FOR-GT-002-SOLICITUD-NUEVO-USUARIO y FOR-GT-011 NOVEDAD DE USUARIO</t>
  </si>
  <si>
    <t>* Se cuenta con herramientas de monitoreo ante actividad sospechosa. Se encuentra incluido dentro del PAA 2025, la prestación de servicio para monitorias e inspecciones de accesos sospechosos.
* Se cuenta con el licenciamiento de antivirus de modelo centralizado y licenciamiento de firmas para el firewall. Contrato N° 012 del 08/02/2023</t>
  </si>
  <si>
    <t>* Se realizará socialización del Manual de Políticas de Seguridad de forma semestral durante la vigencia 2025</t>
  </si>
  <si>
    <t>(tiempo de respuesta a incidentes / número de incidentes reportados)* 100</t>
  </si>
  <si>
    <t>* Se cuenta con el PSI de la entidad, aprobado e implementado. 
* A través del servidor Active directory se implementaron las policías establecidas en el PSI, como control de acceso a los permisos de los sistemas operativos, de los equipos pertenecientes al instituto. 
*Sobre el firewall se cuenta con las políticas implementadas.
* Al realizar las capacitaciones y creaciones de usuario, se socializa el manual de políticas de seguridad (PSI), donde se explica las causas y consecuencias al incumplirlo</t>
  </si>
  <si>
    <t xml:space="preserve"> realizará la automatización y monitoreo de procesos: Adoptar sistemas de gestión de procesos (BPM) para automatizar tareas y establecer alertas automáticas para el seguimiento de correspondencia. </t>
  </si>
  <si>
    <t xml:space="preserve">realizará implementación de soluciones de seguridad en la nube y antivirus avanzados: Utilizar herramientas de ciberseguridad robustas que incluyan firewalls, antivirus avanzados y soluciones de detección de intrusos. </t>
  </si>
  <si>
    <t xml:space="preserve">
* Los equipos críticos cuentan con sistema de alertas Dashboard
* Se realizara socialización y capacitación del Dashboard.</t>
  </si>
  <si>
    <t>Garantizar que el personal de gestión tecnológica sea notificado de inmediato sobre problemas en los servicios y dispositivos, permitiendo respuestas rápidas: 
*Configurar alertas automáticas en el sistema de monitoreo para dispositivos y servicios críticos.
* Definir criterios para las alertas basadas en condiciones críticas y de rendimiento.
*Probar el sistema de alertas para asegurar su efectividad y ajustar según sea necesario.</t>
  </si>
  <si>
    <t>* Los sistemas de alerta de los equipos críticos, notifican a los miembros de la Oficina Asesora de Gestión Tecnológica y Transformación Digital a través de correo electrónico de las alertas de rendimiento e intento de acceso efectivo y ajustar según sea necesario.</t>
  </si>
  <si>
    <t xml:space="preserve">Revisión y Pruebas Periódicas del Sistema de Monitoreo: Realizar revisiones y pruebas periódicas del sistema de monitoreo para asegurar que los dashboard están mostrando información precisa y oportuna. </t>
  </si>
  <si>
    <t>* Se realizaran verificación de los sistema de monitoreo el ultimo día hábil de cada semana, identificando fallas y a actualizando parches o actualizaciones.</t>
  </si>
  <si>
    <t>inadecuada administración y uso de los correos institucionales. Inadecuada administración y uso de los correos institucionales.</t>
  </si>
  <si>
    <t xml:space="preserve">* Documento que evidencie las condiciones de uso de los correos electrónicos institucionales y el manejo de información. 
</t>
  </si>
  <si>
    <t>* En el numeral 14.4 del Manual de Políticas de Seguridad de la Información PSI, se establece las políticas de uso de los correos electrónicos Institucionales</t>
  </si>
  <si>
    <t>* Oficio de solicitud de creación de cuenta por parte de la dirección administrativa
* informe de revisiones y/o auditorías con extractos de movimientos o gestiones.</t>
  </si>
  <si>
    <t>(Número de incidentes por cambios no autorizados detectados/ Número total de equipos y sistemas supervisados)*100</t>
  </si>
  <si>
    <t>Análisis de Roles y Permisos:
* Revisar y actualizar los niveles de acceso según las funciones de los usuarios.
Establecer criterios claros para la asignación de permisos.
Diseño de Programas de Capacitación:
Crear documentos (manuales y/o protocolo y/o instructivos) de formación sobre manipulación segura de sistemas.
Implementación de Restricciones Técnicas:
Configurar autenticaciones robustas para accesos críticos.
Monitorear el uso de permisos mediante herramientas automatizadas.
Evaluación Periódica:
Revisar los permisos asignados y realizar auditorías de accesos.
Actualizar las capacitaciones según las necesidades detectadas.</t>
  </si>
  <si>
    <t>* Se cuenta con el PSI de la entidad. 
* A través del servidor Active directory se implementaron las policías establecidas en el PSI, como control de acceso a los permisos de los sistemas operativos, de los equipos pertenecientes al instituto. 
*En cuanto a equipos externos, se brinda el servicio de internet a través de redes wifi limitadas y aislada de la red del instituto.</t>
  </si>
  <si>
    <t>* Actualizar la política de seguridad, revisando los procesos y procedimientos de gestión de cambios.
* Establecer roles y responsabilidades claras, entre los procesos y los responsables de gestión tecnológica 
* Diseño de Procedimientos:
Incluir etapas de pruebas y documentación.
Implementación:
Comunicar y capacitar al personal sobre las políticas y procedimientos.
Establecer un sistema de registro para todas las solicitudes y aprobaciones.
Monitoreo y Mejora:
Realizar revisiones periódicas para verificar el cumplimiento de la política.
Ajustar la política según los resultados de revisiones, auditorías y/o retroalimentación.</t>
  </si>
  <si>
    <t xml:space="preserve">Implementar y hacer operativos los procedimientos de gestión de cambios en la entidad, en un 100%  </t>
  </si>
  <si>
    <t xml:space="preserve">
* Se incluyo en el PAA 2025 la prestación de servicios de un profesional para que realice pruebas. </t>
  </si>
  <si>
    <t>*Se cuenta con políticas establecida en el PLA-GT-002-PLAN-CONTIGENCIA INFORMATICO
* Se cuenta con la estructuración de los perfiles conforme a los requerimientos de cada dueño de proceso 
* Se proyectara para la vigencia 2025 la prestación de servicios profesionales para el apoyo en el proceso de auditorias</t>
  </si>
  <si>
    <t>* Se cuenta con las políticas de cifrado de información y estructuración de contraseñas dentro del PSI PLA-GT-002-PLAN-CONTIGENCIA INFORMATICO
* Se proyectara para la vigencia 2025 la prestación de servicios profesionales para el apoyo en el proceso de auditorias</t>
  </si>
  <si>
    <t>* Se proyectara para la vigencia 2025 la prestación de servicios profesionales para el apoyo en el proceso de auditorias</t>
  </si>
  <si>
    <t>Bloqueo de puertos USB y unidades de cd.</t>
  </si>
  <si>
    <t>Oficina Asesora de Gestión Tecnológica y Transformación Digital  / Contra interno de gestión</t>
  </si>
  <si>
    <t>* Evidencia (registros) de que todos los equipos de cómputo están protegidos con soluciones antivirus y antimalware actualizadas, con registros de las actualizaciones y escaneos realizados.
* Documento que defina el proceso para aplicar actualizaciones de seguridad y/o parches a los sistemas operativos, aplicaciones y hardware, con registros que demuestren que estos parches se aplican de manera regular y oportuna.
*Informe de auditoría o evaluación de la seguridad en equipos portátiles y dispositivos móviles, asegurando que se sigan buenas prácticas de protección física y lógica (como bloqueo de pantalla, contraseñas, y cifrado de datos).</t>
  </si>
  <si>
    <t>Instalar y mantener soluciones de seguridad (antivirus, antimalware, firewall, etc.) actualizadas en todos los equipos de cómputo.
Aplicar políticas de gestión de parches y actualizaciones para asegurar que todos los sistemas operativos y aplicaciones se mantengan al día con las últimas actualizaciones de seguridad.
Implementar cifrado de disco completo (FDE) en todos los equipos que manejan información sensible, de manera que, en caso de pérdida o robo, los datos no sean accesibles sin la clave de cifrado.
Realizar evaluaciones de seguridad periódicas para identificar posibles vulnerabilidades en el hardware y software.</t>
  </si>
  <si>
    <t>Análisis del riesgo</t>
  </si>
  <si>
    <t>Opción(es) de tratamiento</t>
  </si>
  <si>
    <t>Área(s) de impacto</t>
  </si>
  <si>
    <t>Opción(es)</t>
  </si>
  <si>
    <t>Descripción del control</t>
  </si>
  <si>
    <t xml:space="preserve">* Ubicación estratégica del Data center para su correcto funcionamiento y seguridad
* Mejoramiento en el manejo y almacenamiento de la información 
* Mejoramiento y adecuación locativa </t>
  </si>
  <si>
    <t xml:space="preserve">* Se realizara el levantamiento de  planimetría con el apoyo del profesional universitario de la dirección operativa en Ing. civil / arquitectura, para realizar la reubicación del datacenter y la adecuación de las instalaciones del Oficina Asesora de Gestión Tecnológica y Transformación Digital 
* Se incluyó en PAA del 2025
</t>
  </si>
  <si>
    <t>* Los equipos críticos  cuentan con herramientas Dashboard para el monitoreo e inspección de los componentes que lo conforman, el cual alertan la probabilidad de falla, .
* se evalúa e implemente software GLP, sistema de control de mantenimiento de equipos denominado GPLI, donde se cuenta con el inventario tecnológico y se encuentra en proceso de implementar el registro de los mantenimientos preventivos y correctivos</t>
  </si>
  <si>
    <t>Implementación de Soluciones de Hosting Redundante y Backup:
* Configurar un servidor de respaldo (Backup) o utilizar una infraestructura en la nube para asegurar la redundancia del servicio web.
*Implementar un sistema de conmutación por error (failover) automático que redirija el tráfico web al servidor de respaldo en caso de fallas en el servidor principal.
*Establecer copias de seguridad automáticas diarias del contenido y la estructura del sitio web, almacenadas en un lugar seguro y accesible.
* Realizar pruebas periódicas de las soluciones de failover y de restauración de backups para asegurar que funcionen correctamente en caso de incidentes.</t>
  </si>
  <si>
    <t>* A través del Firewall, se cuenta con el registro de accesos sospechosos, intentos de acceso repetitivos. El Firewall cuenta con el licenciamiento actualizado Contrato N° 012 del 08/02/2023 durante la vigencia 2025.</t>
  </si>
  <si>
    <t>Planear, organizar, coordinar y diseñar, las políticas, planes, programas y proyectos del sector de las tecnologías de la información y las comunicaciones en INFIBAGUÉ asesorando y promoviendo a las diferentes dependencias en la adecuada utilización del hardware, software, la investigación, la innovación el uso y apropiación de las TIC</t>
  </si>
  <si>
    <t>JEFE OFICINA ASESORA DE TÉCNOLOGIA Y TRANSFORMACIÓN DIGITAL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</si>
</sst>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1" x14ac:knownFonts="1">
    <font>
      <sz val="11"/>
      <color theme="1"/>
      <name val="Calibri"/>
      <family val="2"/>
      <scheme val="minor"/>
    </font>
    <font>
      <sz val="11"/>
      <color theme="1"/>
      <name val="Calibri"/>
      <family val="2"/>
      <scheme val="minor"/>
    </font>
    <font>
      <sz val="11"/>
      <name val="Arial"/>
      <family val="2"/>
    </font>
    <font>
      <b/>
      <sz val="20"/>
      <name val="Arial"/>
      <family val="2"/>
    </font>
    <font>
      <b/>
      <sz val="10"/>
      <name val="Arial"/>
      <family val="2"/>
    </font>
    <font>
      <b/>
      <sz val="18"/>
      <name val="Arial"/>
      <family val="2"/>
    </font>
    <font>
      <sz val="11"/>
      <color theme="1"/>
      <name val="Arial"/>
      <family val="2"/>
    </font>
    <font>
      <b/>
      <sz val="11"/>
      <color theme="1"/>
      <name val="Arial"/>
      <family val="2"/>
    </font>
    <font>
      <sz val="14"/>
      <name val="Arial"/>
      <family val="2"/>
    </font>
    <font>
      <b/>
      <sz val="11"/>
      <name val="Arial"/>
      <family val="2"/>
    </font>
    <font>
      <b/>
      <sz val="14"/>
      <name val="Arial"/>
      <family val="2"/>
    </font>
    <font>
      <sz val="14"/>
      <color theme="1"/>
      <name val="Arial"/>
      <family val="2"/>
    </font>
    <font>
      <b/>
      <sz val="12"/>
      <color theme="1"/>
      <name val="Arial"/>
      <family val="2"/>
    </font>
    <font>
      <b/>
      <sz val="12"/>
      <name val="Arial"/>
      <family val="2"/>
    </font>
    <font>
      <sz val="12"/>
      <color theme="1"/>
      <name val="Arial"/>
      <family val="2"/>
    </font>
    <font>
      <sz val="8"/>
      <name val="Calibri"/>
      <family val="2"/>
      <scheme val="minor"/>
    </font>
    <font>
      <sz val="10"/>
      <color theme="1"/>
      <name val="Arial"/>
      <family val="2"/>
    </font>
    <font>
      <sz val="11"/>
      <color rgb="FF006100"/>
      <name val="Calibri"/>
      <family val="2"/>
      <scheme val="minor"/>
    </font>
    <font>
      <sz val="11"/>
      <color rgb="FF9C6500"/>
      <name val="Calibri"/>
      <family val="2"/>
      <scheme val="minor"/>
    </font>
    <font>
      <sz val="11"/>
      <color rgb="FF9C0006"/>
      <name val="Calibri"/>
      <family val="2"/>
      <scheme val="minor"/>
    </font>
    <font>
      <sz val="11"/>
      <color rgb="FF3F3F76"/>
      <name val="Calibri"/>
      <family val="2"/>
      <scheme val="minor"/>
    </font>
  </fonts>
  <fills count="12">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C6EFCE"/>
      </patternFill>
    </fill>
    <fill>
      <patternFill patternType="solid">
        <fgColor rgb="FFFFEB9C"/>
      </patternFill>
    </fill>
    <fill>
      <patternFill patternType="solid">
        <fgColor rgb="FFFFC7CE"/>
      </patternFill>
    </fill>
    <fill>
      <patternFill patternType="solid">
        <fgColor rgb="FFFFCC99"/>
      </patternFill>
    </fill>
    <fill>
      <patternFill patternType="solid">
        <fgColor rgb="FF00B05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s>
  <cellStyleXfs count="6">
    <xf numFmtId="0" fontId="0" fillId="0" borderId="0"/>
    <xf numFmtId="9" fontId="1" fillId="0" borderId="0" applyFont="0" applyFill="0" applyBorder="0" applyAlignment="0" applyProtection="0"/>
    <xf numFmtId="0" fontId="17" fillId="7" borderId="0" applyNumberFormat="0" applyBorder="0" applyAlignment="0" applyProtection="0"/>
    <xf numFmtId="0" fontId="18" fillId="8" borderId="0" applyNumberFormat="0" applyBorder="0" applyAlignment="0" applyProtection="0"/>
    <xf numFmtId="0" fontId="19" fillId="9" borderId="0" applyNumberFormat="0" applyBorder="0" applyAlignment="0" applyProtection="0"/>
    <xf numFmtId="0" fontId="20" fillId="10" borderId="36" applyNumberFormat="0" applyAlignment="0" applyProtection="0"/>
  </cellStyleXfs>
  <cellXfs count="239">
    <xf numFmtId="0" fontId="0" fillId="0" borderId="0" xfId="0"/>
    <xf numFmtId="0" fontId="6" fillId="0" borderId="0" xfId="0" applyFont="1"/>
    <xf numFmtId="0" fontId="2" fillId="3" borderId="0" xfId="0" applyFont="1" applyFill="1" applyAlignment="1">
      <alignment horizontal="center" vertical="center" wrapText="1"/>
    </xf>
    <xf numFmtId="0" fontId="5" fillId="3" borderId="0" xfId="0" applyFont="1" applyFill="1" applyAlignment="1">
      <alignment horizontal="center"/>
    </xf>
    <xf numFmtId="0" fontId="4" fillId="3" borderId="0" xfId="0" applyFont="1" applyFill="1" applyAlignment="1">
      <alignment horizontal="center" vertical="center" wrapText="1"/>
    </xf>
    <xf numFmtId="0" fontId="0" fillId="3" borderId="0" xfId="0" applyFill="1"/>
    <xf numFmtId="0" fontId="6" fillId="3" borderId="0" xfId="0" applyFont="1" applyFill="1"/>
    <xf numFmtId="0" fontId="10" fillId="3" borderId="0" xfId="0" applyFont="1" applyFill="1" applyAlignment="1">
      <alignment horizontal="center" vertical="center" wrapText="1"/>
    </xf>
    <xf numFmtId="0" fontId="8" fillId="3" borderId="0" xfId="0" applyFont="1" applyFill="1" applyAlignment="1">
      <alignment horizontal="center" vertical="center"/>
    </xf>
    <xf numFmtId="0" fontId="10" fillId="0" borderId="0" xfId="0" applyFont="1" applyAlignment="1">
      <alignment horizontal="center" vertical="center" wrapText="1"/>
    </xf>
    <xf numFmtId="0" fontId="11" fillId="0" borderId="0" xfId="0" applyFont="1"/>
    <xf numFmtId="0" fontId="13" fillId="0" borderId="0" xfId="0" applyFont="1" applyAlignment="1">
      <alignment horizontal="center" vertical="center" wrapText="1"/>
    </xf>
    <xf numFmtId="0" fontId="9" fillId="4" borderId="7" xfId="0" applyFont="1" applyFill="1" applyBorder="1" applyAlignment="1">
      <alignment horizontal="center" vertical="center" textRotation="90"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textRotation="90" wrapText="1"/>
    </xf>
    <xf numFmtId="0" fontId="4" fillId="0" borderId="0" xfId="0" applyFont="1" applyAlignment="1">
      <alignment horizontal="center" vertical="center" wrapText="1"/>
    </xf>
    <xf numFmtId="0" fontId="9" fillId="4" borderId="8" xfId="0" applyFont="1" applyFill="1" applyBorder="1" applyAlignment="1" applyProtection="1">
      <alignment horizontal="center" vertical="center" textRotation="90" wrapText="1"/>
      <protection hidden="1"/>
    </xf>
    <xf numFmtId="0" fontId="9" fillId="4" borderId="9" xfId="0" applyFont="1" applyFill="1" applyBorder="1" applyAlignment="1" applyProtection="1">
      <alignment horizontal="center" vertical="center" textRotation="90" wrapText="1"/>
      <protection hidden="1"/>
    </xf>
    <xf numFmtId="0" fontId="9" fillId="4" borderId="9" xfId="0" applyFont="1" applyFill="1" applyBorder="1" applyAlignment="1">
      <alignment vertical="center" wrapText="1"/>
    </xf>
    <xf numFmtId="0" fontId="14" fillId="0" borderId="0" xfId="0" applyFont="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6" fillId="5" borderId="5" xfId="0" applyFont="1" applyFill="1" applyBorder="1" applyAlignment="1">
      <alignment horizontal="center" vertical="center" wrapText="1"/>
    </xf>
    <xf numFmtId="0" fontId="6" fillId="0" borderId="5" xfId="0" applyFont="1" applyBorder="1" applyAlignment="1" applyProtection="1">
      <alignment horizontal="center" vertical="center" textRotation="90" wrapText="1"/>
      <protection locked="0"/>
    </xf>
    <xf numFmtId="9" fontId="6" fillId="5" borderId="5" xfId="1" applyFont="1" applyFill="1" applyBorder="1" applyAlignment="1" applyProtection="1">
      <alignment horizontal="center" vertical="center" wrapText="1"/>
      <protection hidden="1"/>
    </xf>
    <xf numFmtId="9" fontId="6" fillId="5" borderId="5" xfId="1" applyFont="1" applyFill="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pplyProtection="1">
      <alignment horizontal="center" vertical="center" textRotation="90" wrapText="1"/>
      <protection locked="0"/>
    </xf>
    <xf numFmtId="9" fontId="6" fillId="5" borderId="1" xfId="1" applyFont="1" applyFill="1" applyBorder="1" applyAlignment="1" applyProtection="1">
      <alignment horizontal="center" vertical="center" wrapText="1"/>
      <protection hidden="1"/>
    </xf>
    <xf numFmtId="9" fontId="6" fillId="5" borderId="1" xfId="1"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8" xfId="0" applyFont="1" applyFill="1" applyBorder="1" applyAlignment="1">
      <alignment horizontal="center" vertical="center" wrapText="1"/>
    </xf>
    <xf numFmtId="0" fontId="6" fillId="0" borderId="8" xfId="0" applyFont="1" applyBorder="1" applyAlignment="1" applyProtection="1">
      <alignment horizontal="center" vertical="center" textRotation="90" wrapText="1"/>
      <protection locked="0"/>
    </xf>
    <xf numFmtId="9" fontId="6" fillId="5" borderId="8" xfId="1" applyFont="1" applyFill="1" applyBorder="1" applyAlignment="1" applyProtection="1">
      <alignment horizontal="center" vertical="center" wrapText="1"/>
      <protection hidden="1"/>
    </xf>
    <xf numFmtId="9" fontId="6" fillId="5" borderId="8" xfId="1"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16" fillId="0" borderId="5" xfId="0" applyFont="1" applyBorder="1" applyAlignment="1" applyProtection="1">
      <alignment horizontal="center" vertical="center" wrapText="1"/>
      <protection locked="0"/>
    </xf>
    <xf numFmtId="0" fontId="9" fillId="4" borderId="33" xfId="0" applyFont="1" applyFill="1" applyBorder="1" applyAlignment="1">
      <alignment horizontal="center" vertical="center" wrapText="1"/>
    </xf>
    <xf numFmtId="0" fontId="16" fillId="0" borderId="3" xfId="0" applyFont="1" applyBorder="1" applyAlignment="1" applyProtection="1">
      <alignment horizontal="center" vertical="center" wrapText="1"/>
      <protection locked="0"/>
    </xf>
    <xf numFmtId="9" fontId="6" fillId="0" borderId="5" xfId="1" applyFont="1" applyBorder="1" applyAlignment="1" applyProtection="1">
      <alignment horizontal="center" vertical="center" wrapText="1"/>
      <protection locked="0"/>
    </xf>
    <xf numFmtId="17" fontId="6" fillId="3" borderId="5" xfId="0" applyNumberFormat="1"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9" fontId="6" fillId="0" borderId="5" xfId="1" applyFont="1" applyFill="1" applyBorder="1" applyAlignment="1" applyProtection="1">
      <alignment horizontal="center" vertical="center" wrapText="1"/>
      <protection hidden="1"/>
    </xf>
    <xf numFmtId="9" fontId="6" fillId="0" borderId="5" xfId="1" applyFont="1" applyFill="1" applyBorder="1" applyAlignment="1" applyProtection="1">
      <alignment horizontal="center" vertical="center" wrapText="1"/>
      <protection locked="0"/>
    </xf>
    <xf numFmtId="9" fontId="6" fillId="0" borderId="5" xfId="1" applyFont="1" applyFill="1" applyBorder="1" applyAlignment="1" applyProtection="1">
      <alignment horizontal="center" vertical="center" wrapText="1"/>
    </xf>
    <xf numFmtId="0" fontId="6" fillId="0" borderId="34" xfId="0" applyFont="1" applyBorder="1" applyAlignment="1" applyProtection="1">
      <alignment horizontal="center" vertical="center" wrapText="1"/>
      <protection locked="0"/>
    </xf>
    <xf numFmtId="0" fontId="0" fillId="0" borderId="1" xfId="0" applyBorder="1" applyAlignment="1">
      <alignment vertical="center" wrapText="1"/>
    </xf>
    <xf numFmtId="0" fontId="6" fillId="0" borderId="35" xfId="0" applyFont="1" applyBorder="1" applyAlignment="1" applyProtection="1">
      <alignment horizontal="center" vertical="center" wrapText="1"/>
      <protection locked="0"/>
    </xf>
    <xf numFmtId="0" fontId="0" fillId="0" borderId="0" xfId="0" applyAlignment="1">
      <alignment horizontal="center" vertical="center" wrapText="1"/>
    </xf>
    <xf numFmtId="17" fontId="6" fillId="3" borderId="35" xfId="0" applyNumberFormat="1" applyFont="1" applyFill="1" applyBorder="1" applyAlignment="1" applyProtection="1">
      <alignment horizontal="center" vertical="center" wrapText="1"/>
      <protection locked="0"/>
    </xf>
    <xf numFmtId="0" fontId="16" fillId="0" borderId="35" xfId="0" applyFont="1" applyBorder="1" applyAlignment="1" applyProtection="1">
      <alignment horizontal="center" vertical="center" wrapText="1"/>
      <protection locked="0"/>
    </xf>
    <xf numFmtId="0" fontId="16" fillId="0" borderId="20" xfId="0" applyFont="1" applyBorder="1" applyAlignment="1" applyProtection="1">
      <alignment horizontal="center" vertical="center" wrapText="1"/>
      <protection locked="0"/>
    </xf>
    <xf numFmtId="17" fontId="6" fillId="3" borderId="1" xfId="0" applyNumberFormat="1"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6" fillId="0" borderId="1" xfId="0" applyFont="1" applyBorder="1" applyAlignment="1" applyProtection="1">
      <alignment horizontal="center" vertical="top" wrapText="1"/>
      <protection locked="0"/>
    </xf>
    <xf numFmtId="0" fontId="6" fillId="0" borderId="1" xfId="0" applyFont="1" applyBorder="1" applyAlignment="1" applyProtection="1">
      <alignment horizontal="center" wrapText="1"/>
      <protection locked="0"/>
    </xf>
    <xf numFmtId="0" fontId="18" fillId="8" borderId="8" xfId="3" applyBorder="1" applyAlignment="1" applyProtection="1">
      <alignment horizontal="center" vertical="center" wrapText="1"/>
      <protection locked="0"/>
    </xf>
    <xf numFmtId="9" fontId="18" fillId="8" borderId="5" xfId="3" applyNumberFormat="1" applyBorder="1" applyAlignment="1" applyProtection="1">
      <alignment horizontal="center" vertical="center" wrapText="1"/>
      <protection locked="0"/>
    </xf>
    <xf numFmtId="0" fontId="17" fillId="7" borderId="5" xfId="2" applyBorder="1" applyAlignment="1" applyProtection="1">
      <alignment horizontal="center" vertical="center" wrapText="1"/>
      <protection locked="0"/>
    </xf>
    <xf numFmtId="9" fontId="17" fillId="7" borderId="5" xfId="2" applyNumberFormat="1" applyBorder="1" applyAlignment="1" applyProtection="1">
      <alignment horizontal="center" vertical="center" wrapText="1"/>
      <protection locked="0"/>
    </xf>
    <xf numFmtId="0" fontId="17" fillId="7" borderId="1" xfId="2" applyBorder="1" applyAlignment="1" applyProtection="1">
      <alignment horizontal="center" vertical="center" wrapText="1"/>
      <protection locked="0"/>
    </xf>
    <xf numFmtId="0" fontId="17" fillId="7" borderId="8" xfId="2" applyBorder="1" applyAlignment="1" applyProtection="1">
      <alignment horizontal="center" vertical="center" wrapText="1"/>
      <protection locked="0"/>
    </xf>
    <xf numFmtId="0" fontId="20" fillId="10" borderId="36" xfId="5" applyAlignment="1" applyProtection="1">
      <alignment horizontal="center" vertical="center" wrapText="1"/>
      <protection locked="0"/>
    </xf>
    <xf numFmtId="0" fontId="19" fillId="9" borderId="5" xfId="4" applyBorder="1" applyAlignment="1" applyProtection="1">
      <alignment horizontal="center" vertical="center" wrapText="1"/>
      <protection locked="0"/>
    </xf>
    <xf numFmtId="0" fontId="19" fillId="9" borderId="1" xfId="4" applyBorder="1" applyAlignment="1" applyProtection="1">
      <alignment horizontal="center" vertical="center" wrapText="1"/>
      <protection locked="0"/>
    </xf>
    <xf numFmtId="0" fontId="19" fillId="9" borderId="8" xfId="4" applyBorder="1" applyAlignment="1" applyProtection="1">
      <alignment horizontal="center" vertical="center" wrapText="1"/>
      <protection locked="0"/>
    </xf>
    <xf numFmtId="0" fontId="17" fillId="7" borderId="0" xfId="2" applyAlignment="1">
      <alignment horizontal="center" vertical="center" wrapText="1"/>
    </xf>
    <xf numFmtId="14" fontId="6" fillId="0" borderId="1" xfId="0" applyNumberFormat="1"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7" fillId="7" borderId="35" xfId="2" applyBorder="1" applyAlignment="1" applyProtection="1">
      <alignment horizontal="center" vertical="center" wrapText="1"/>
      <protection locked="0"/>
    </xf>
    <xf numFmtId="0" fontId="17" fillId="7" borderId="20" xfId="2"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9" fontId="6" fillId="0" borderId="1" xfId="1" applyFont="1" applyBorder="1" applyAlignment="1" applyProtection="1">
      <alignment horizontal="center" vertical="center" wrapText="1"/>
      <protection locked="0"/>
    </xf>
    <xf numFmtId="9" fontId="6" fillId="0" borderId="8" xfId="1" applyFont="1" applyBorder="1" applyAlignment="1" applyProtection="1">
      <alignment horizontal="center" vertical="center" wrapText="1"/>
      <protection locked="0"/>
    </xf>
    <xf numFmtId="0" fontId="6" fillId="0" borderId="20" xfId="0" applyFont="1" applyBorder="1" applyAlignment="1">
      <alignment horizontal="center" vertical="center" wrapText="1"/>
    </xf>
    <xf numFmtId="0" fontId="6" fillId="0" borderId="35" xfId="0" applyFont="1" applyBorder="1" applyAlignment="1">
      <alignment horizontal="center" vertical="center" wrapText="1"/>
    </xf>
    <xf numFmtId="9" fontId="6" fillId="0" borderId="20" xfId="1" applyFont="1" applyBorder="1" applyAlignment="1" applyProtection="1">
      <alignment horizontal="center" vertical="center" wrapText="1"/>
      <protection locked="0"/>
    </xf>
    <xf numFmtId="9" fontId="6" fillId="0" borderId="35" xfId="1" applyFont="1" applyBorder="1" applyAlignment="1" applyProtection="1">
      <alignment horizontal="center" vertical="center" wrapText="1"/>
      <protection locked="0"/>
    </xf>
    <xf numFmtId="0" fontId="6" fillId="5" borderId="34" xfId="0" applyFont="1" applyFill="1" applyBorder="1" applyAlignment="1">
      <alignment horizontal="center" vertical="center" wrapText="1"/>
    </xf>
    <xf numFmtId="0" fontId="6" fillId="0" borderId="34" xfId="0" applyFont="1" applyBorder="1" applyAlignment="1" applyProtection="1">
      <alignment horizontal="center" vertical="center" textRotation="90" wrapText="1"/>
      <protection locked="0"/>
    </xf>
    <xf numFmtId="9" fontId="6" fillId="5" borderId="34" xfId="1" applyFont="1" applyFill="1" applyBorder="1" applyAlignment="1" applyProtection="1">
      <alignment horizontal="center" vertical="center" wrapText="1"/>
      <protection hidden="1"/>
    </xf>
    <xf numFmtId="9" fontId="6" fillId="5" borderId="34" xfId="1" applyFont="1" applyFill="1" applyBorder="1" applyAlignment="1" applyProtection="1">
      <alignment horizontal="center" vertical="center" wrapText="1"/>
      <protection locked="0"/>
    </xf>
    <xf numFmtId="9" fontId="6" fillId="5" borderId="20" xfId="1" applyFont="1" applyFill="1" applyBorder="1" applyAlignment="1" applyProtection="1">
      <alignment horizontal="center" vertical="center" wrapText="1"/>
      <protection locked="0"/>
    </xf>
    <xf numFmtId="0" fontId="6" fillId="5" borderId="34" xfId="0" applyFont="1" applyFill="1" applyBorder="1" applyAlignment="1" applyProtection="1">
      <alignment horizontal="center" vertical="center" wrapText="1"/>
      <protection locked="0"/>
    </xf>
    <xf numFmtId="17" fontId="6" fillId="3" borderId="34" xfId="0" applyNumberFormat="1" applyFont="1" applyFill="1" applyBorder="1" applyAlignment="1" applyProtection="1">
      <alignment horizontal="center" vertical="center" wrapText="1"/>
      <protection locked="0"/>
    </xf>
    <xf numFmtId="0" fontId="17" fillId="7" borderId="34" xfId="2" applyBorder="1" applyAlignment="1" applyProtection="1">
      <alignment horizontal="center" vertical="center" wrapText="1"/>
      <protection locked="0"/>
    </xf>
    <xf numFmtId="9" fontId="6" fillId="0" borderId="34" xfId="1" applyFont="1" applyBorder="1" applyAlignment="1" applyProtection="1">
      <alignment horizontal="center" vertical="center" wrapText="1"/>
      <protection locked="0"/>
    </xf>
    <xf numFmtId="17" fontId="6" fillId="3" borderId="8" xfId="0" applyNumberFormat="1" applyFont="1" applyFill="1" applyBorder="1" applyAlignment="1" applyProtection="1">
      <alignment horizontal="center" vertical="center" wrapText="1"/>
      <protection locked="0"/>
    </xf>
    <xf numFmtId="0" fontId="16" fillId="0" borderId="8" xfId="0" applyFont="1" applyBorder="1" applyAlignment="1" applyProtection="1">
      <alignment horizontal="center" vertical="center" wrapText="1"/>
      <protection locked="0"/>
    </xf>
    <xf numFmtId="9" fontId="6" fillId="5" borderId="1" xfId="1" applyFont="1" applyFill="1" applyBorder="1" applyAlignment="1" applyProtection="1">
      <alignment horizontal="center" vertical="center" wrapText="1"/>
    </xf>
    <xf numFmtId="0" fontId="17" fillId="7" borderId="1" xfId="2" applyBorder="1" applyAlignment="1" applyProtection="1">
      <alignment horizontal="left" vertical="center" wrapText="1"/>
      <protection locked="0"/>
    </xf>
    <xf numFmtId="9" fontId="17" fillId="7" borderId="20" xfId="2" applyNumberFormat="1" applyBorder="1" applyAlignment="1" applyProtection="1">
      <alignment horizontal="center" vertical="center" wrapText="1"/>
      <protection locked="0"/>
    </xf>
    <xf numFmtId="9" fontId="17" fillId="7" borderId="35" xfId="2" applyNumberFormat="1" applyBorder="1" applyAlignment="1" applyProtection="1">
      <alignment horizontal="center" vertical="center" wrapText="1"/>
      <protection locked="0"/>
    </xf>
    <xf numFmtId="9" fontId="17" fillId="7" borderId="1" xfId="2" applyNumberFormat="1" applyBorder="1" applyAlignment="1" applyProtection="1">
      <alignment horizontal="center" vertical="center" wrapText="1"/>
      <protection locked="0"/>
    </xf>
    <xf numFmtId="0" fontId="6" fillId="5" borderId="35" xfId="0" applyFont="1" applyFill="1" applyBorder="1" applyAlignment="1">
      <alignment horizontal="center" vertical="center" wrapText="1"/>
    </xf>
    <xf numFmtId="0" fontId="6" fillId="0" borderId="35" xfId="0" applyFont="1" applyBorder="1" applyAlignment="1" applyProtection="1">
      <alignment horizontal="center" vertical="center" textRotation="90" wrapText="1"/>
      <protection locked="0"/>
    </xf>
    <xf numFmtId="9" fontId="6" fillId="5" borderId="35" xfId="1" applyFont="1" applyFill="1" applyBorder="1" applyAlignment="1" applyProtection="1">
      <alignment horizontal="center" vertical="center" wrapText="1"/>
      <protection hidden="1"/>
    </xf>
    <xf numFmtId="9" fontId="6" fillId="5" borderId="35" xfId="1" applyFont="1" applyFill="1" applyBorder="1" applyAlignment="1" applyProtection="1">
      <alignment horizontal="center" vertical="center" wrapText="1"/>
      <protection locked="0"/>
    </xf>
    <xf numFmtId="9" fontId="6" fillId="5" borderId="35" xfId="1" applyFont="1" applyFill="1" applyBorder="1" applyAlignment="1" applyProtection="1">
      <alignment horizontal="center" vertical="center" wrapText="1"/>
    </xf>
    <xf numFmtId="0" fontId="6" fillId="5" borderId="35"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17"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9" fontId="6" fillId="0" borderId="5" xfId="1" applyFont="1" applyBorder="1" applyAlignment="1" applyProtection="1">
      <alignment horizontal="center" vertical="center" wrapText="1"/>
      <protection locked="0"/>
    </xf>
    <xf numFmtId="9" fontId="6" fillId="0" borderId="1" xfId="1" applyFont="1" applyBorder="1" applyAlignment="1" applyProtection="1">
      <alignment horizontal="center" vertical="center" wrapText="1"/>
      <protection locked="0"/>
    </xf>
    <xf numFmtId="9" fontId="6" fillId="0" borderId="8" xfId="1" applyFont="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9" fontId="6" fillId="5" borderId="1" xfId="1" applyFont="1" applyFill="1" applyBorder="1" applyAlignment="1" applyProtection="1">
      <alignment horizontal="center" vertical="center" wrapText="1"/>
    </xf>
    <xf numFmtId="9" fontId="6" fillId="5" borderId="8" xfId="1" applyFont="1" applyFill="1" applyBorder="1" applyAlignment="1" applyProtection="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9" fontId="6" fillId="0" borderId="5" xfId="1" applyFont="1" applyBorder="1" applyAlignment="1" applyProtection="1">
      <alignment horizontal="center" vertical="center" wrapText="1"/>
    </xf>
    <xf numFmtId="9" fontId="6" fillId="0" borderId="1" xfId="1" applyFont="1" applyBorder="1" applyAlignment="1" applyProtection="1">
      <alignment horizontal="center" vertical="center" wrapText="1"/>
    </xf>
    <xf numFmtId="9" fontId="6" fillId="0" borderId="8" xfId="1" applyFont="1" applyBorder="1" applyAlignment="1" applyProtection="1">
      <alignment horizontal="center" vertical="center" wrapText="1"/>
    </xf>
    <xf numFmtId="0" fontId="6" fillId="0" borderId="2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9" fontId="6" fillId="0" borderId="20" xfId="0" applyNumberFormat="1" applyFont="1" applyBorder="1" applyAlignment="1" applyProtection="1">
      <alignment horizontal="center" vertical="center" wrapText="1"/>
      <protection locked="0"/>
    </xf>
    <xf numFmtId="0" fontId="18" fillId="8" borderId="20" xfId="3" applyBorder="1" applyAlignment="1" applyProtection="1">
      <alignment horizontal="center" vertical="center" wrapText="1"/>
      <protection locked="0"/>
    </xf>
    <xf numFmtId="0" fontId="18" fillId="8" borderId="3" xfId="3" applyBorder="1" applyAlignment="1" applyProtection="1">
      <alignment horizontal="center" vertical="center" wrapText="1"/>
      <protection locked="0"/>
    </xf>
    <xf numFmtId="0" fontId="18" fillId="8" borderId="23" xfId="3" applyBorder="1" applyAlignment="1" applyProtection="1">
      <alignment horizontal="center" vertical="center" wrapText="1"/>
      <protection locked="0"/>
    </xf>
    <xf numFmtId="0" fontId="7" fillId="5" borderId="4"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6" fillId="0" borderId="5" xfId="0" quotePrefix="1"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0" fillId="6" borderId="24" xfId="0" applyFont="1" applyFill="1" applyBorder="1" applyAlignment="1">
      <alignment horizontal="center"/>
    </xf>
    <xf numFmtId="0" fontId="10" fillId="6" borderId="20" xfId="0" applyFont="1" applyFill="1" applyBorder="1" applyAlignment="1">
      <alignment horizontal="center"/>
    </xf>
    <xf numFmtId="0" fontId="10" fillId="6" borderId="32" xfId="0" applyFont="1" applyFill="1" applyBorder="1" applyAlignment="1">
      <alignment horizontal="center"/>
    </xf>
    <xf numFmtId="0" fontId="10" fillId="6" borderId="28" xfId="0" applyFont="1" applyFill="1" applyBorder="1" applyAlignment="1">
      <alignment horizontal="center"/>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 fillId="4" borderId="0" xfId="0" applyFont="1" applyFill="1" applyAlignment="1" applyProtection="1">
      <alignment horizontal="left" vertical="center" wrapText="1"/>
      <protection locked="0"/>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6" fillId="3" borderId="20"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5" fillId="0" borderId="19" xfId="0" applyFont="1" applyBorder="1" applyAlignment="1">
      <alignment horizontal="center" vertical="center"/>
    </xf>
    <xf numFmtId="0" fontId="10" fillId="2" borderId="0" xfId="0" applyFont="1" applyFill="1" applyAlignment="1">
      <alignment horizontal="center" vertical="center" wrapText="1"/>
    </xf>
    <xf numFmtId="0" fontId="7" fillId="5" borderId="37" xfId="0" applyFont="1" applyFill="1" applyBorder="1" applyAlignment="1">
      <alignment horizontal="center" vertical="center" wrapText="1"/>
    </xf>
    <xf numFmtId="0" fontId="6" fillId="0" borderId="34" xfId="0" applyFont="1" applyBorder="1" applyAlignment="1" applyProtection="1">
      <alignment horizontal="center" vertical="center" wrapText="1"/>
      <protection locked="0"/>
    </xf>
    <xf numFmtId="0" fontId="6" fillId="0" borderId="34" xfId="0" applyFont="1" applyBorder="1" applyAlignment="1">
      <alignment horizontal="center" vertical="center" wrapText="1"/>
    </xf>
    <xf numFmtId="9" fontId="6" fillId="5" borderId="34" xfId="1" applyFont="1" applyFill="1" applyBorder="1" applyAlignment="1" applyProtection="1">
      <alignment horizontal="center" vertical="center" wrapText="1"/>
    </xf>
    <xf numFmtId="9" fontId="6" fillId="0" borderId="34" xfId="1" applyFont="1" applyBorder="1" applyAlignment="1" applyProtection="1">
      <alignment horizontal="center" vertical="center" wrapText="1"/>
    </xf>
    <xf numFmtId="9" fontId="6" fillId="0" borderId="34" xfId="1"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6" fillId="0" borderId="1" xfId="0" quotePrefix="1" applyFont="1" applyBorder="1" applyAlignment="1" applyProtection="1">
      <alignment horizontal="center" vertical="center" wrapText="1"/>
      <protection locked="0"/>
    </xf>
    <xf numFmtId="9" fontId="6" fillId="0" borderId="1" xfId="0" applyNumberFormat="1" applyFont="1" applyBorder="1" applyAlignment="1" applyProtection="1">
      <alignment horizontal="center" vertical="center" wrapText="1"/>
      <protection locked="0"/>
    </xf>
    <xf numFmtId="17" fontId="6" fillId="0" borderId="1" xfId="0" applyNumberFormat="1" applyFont="1" applyBorder="1" applyAlignment="1" applyProtection="1">
      <alignment horizontal="center" vertical="center" wrapText="1"/>
      <protection locked="0"/>
    </xf>
    <xf numFmtId="0" fontId="7" fillId="5" borderId="38" xfId="0" applyFont="1" applyFill="1" applyBorder="1" applyAlignment="1">
      <alignment horizontal="center" vertical="center" wrapText="1"/>
    </xf>
    <xf numFmtId="0" fontId="6" fillId="0" borderId="35" xfId="0" quotePrefix="1"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35" xfId="0" applyFont="1" applyBorder="1" applyAlignment="1">
      <alignment horizontal="center" vertical="center" wrapText="1"/>
    </xf>
    <xf numFmtId="9" fontId="6" fillId="5" borderId="35" xfId="1" applyFont="1" applyFill="1" applyBorder="1" applyAlignment="1" applyProtection="1">
      <alignment horizontal="center" vertical="center" wrapText="1"/>
    </xf>
    <xf numFmtId="9" fontId="6" fillId="0" borderId="35" xfId="1" applyFont="1" applyBorder="1" applyAlignment="1" applyProtection="1">
      <alignment horizontal="center" vertical="center" wrapText="1"/>
    </xf>
    <xf numFmtId="9" fontId="6" fillId="0" borderId="35" xfId="1" applyFont="1" applyBorder="1" applyAlignment="1" applyProtection="1">
      <alignment horizontal="center" vertical="center" wrapText="1"/>
      <protection locked="0"/>
    </xf>
    <xf numFmtId="9" fontId="6" fillId="0" borderId="3" xfId="0" applyNumberFormat="1" applyFont="1" applyBorder="1" applyAlignment="1" applyProtection="1">
      <alignment horizontal="center" vertical="center" wrapText="1"/>
      <protection locked="0"/>
    </xf>
    <xf numFmtId="17" fontId="6" fillId="0" borderId="35" xfId="0" applyNumberFormat="1" applyFont="1" applyBorder="1" applyAlignment="1" applyProtection="1">
      <alignment horizontal="center" vertical="center" wrapText="1"/>
      <protection locked="0"/>
    </xf>
    <xf numFmtId="0" fontId="6" fillId="0" borderId="39" xfId="0" applyFont="1" applyBorder="1" applyAlignment="1" applyProtection="1">
      <alignment horizontal="center" vertical="center" wrapText="1"/>
      <protection locked="0"/>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3" xfId="0" applyFont="1" applyBorder="1" applyAlignment="1">
      <alignment horizontal="center" vertical="center" wrapText="1"/>
    </xf>
    <xf numFmtId="164" fontId="6" fillId="0" borderId="20" xfId="0" applyNumberFormat="1" applyFont="1" applyBorder="1" applyAlignment="1" applyProtection="1">
      <alignment horizontal="center" vertical="center" wrapText="1"/>
      <protection locked="0"/>
    </xf>
    <xf numFmtId="164" fontId="6" fillId="0" borderId="3" xfId="0" applyNumberFormat="1" applyFont="1" applyBorder="1" applyAlignment="1" applyProtection="1">
      <alignment horizontal="center" vertical="center" wrapText="1"/>
      <protection locked="0"/>
    </xf>
    <xf numFmtId="164" fontId="6" fillId="0" borderId="23" xfId="0" applyNumberFormat="1" applyFont="1" applyBorder="1" applyAlignment="1" applyProtection="1">
      <alignment horizontal="center" vertical="center" wrapText="1"/>
      <protection locked="0"/>
    </xf>
    <xf numFmtId="0" fontId="17" fillId="7" borderId="20" xfId="2" applyBorder="1" applyAlignment="1" applyProtection="1">
      <alignment horizontal="center" vertical="center" wrapText="1"/>
      <protection locked="0"/>
    </xf>
    <xf numFmtId="0" fontId="17" fillId="7" borderId="3" xfId="2" applyBorder="1" applyAlignment="1" applyProtection="1">
      <alignment horizontal="center" vertical="center" wrapText="1"/>
      <protection locked="0"/>
    </xf>
    <xf numFmtId="17" fontId="6" fillId="0" borderId="20" xfId="0" applyNumberFormat="1" applyFont="1" applyBorder="1" applyAlignment="1" applyProtection="1">
      <alignment horizontal="center" vertical="center" wrapText="1"/>
      <protection locked="0"/>
    </xf>
    <xf numFmtId="17" fontId="6" fillId="0" borderId="3" xfId="0" applyNumberFormat="1" applyFont="1" applyBorder="1" applyAlignment="1" applyProtection="1">
      <alignment horizontal="center" vertical="center" wrapText="1"/>
      <protection locked="0"/>
    </xf>
    <xf numFmtId="17" fontId="6" fillId="0" borderId="23" xfId="0" applyNumberFormat="1"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17" fillId="7" borderId="1" xfId="2" applyBorder="1" applyAlignment="1" applyProtection="1">
      <alignment horizontal="center" vertical="center" wrapText="1"/>
      <protection locked="0"/>
    </xf>
    <xf numFmtId="9" fontId="6" fillId="0" borderId="5" xfId="0" applyNumberFormat="1" applyFont="1" applyBorder="1" applyAlignment="1" applyProtection="1">
      <alignment horizontal="center" vertical="center" wrapText="1"/>
      <protection locked="0"/>
    </xf>
    <xf numFmtId="0" fontId="6" fillId="3" borderId="13" xfId="0" applyFont="1" applyFill="1" applyBorder="1" applyAlignment="1">
      <alignment horizontal="center"/>
    </xf>
    <xf numFmtId="0" fontId="6" fillId="3" borderId="12" xfId="0" applyFont="1" applyFill="1" applyBorder="1" applyAlignment="1">
      <alignment horizontal="center"/>
    </xf>
    <xf numFmtId="0" fontId="6" fillId="3" borderId="17" xfId="0" applyFont="1" applyFill="1" applyBorder="1" applyAlignment="1">
      <alignment horizontal="center"/>
    </xf>
    <xf numFmtId="0" fontId="6" fillId="3" borderId="40" xfId="0" applyFont="1" applyFill="1" applyBorder="1" applyAlignment="1">
      <alignment horizontal="center"/>
    </xf>
    <xf numFmtId="0" fontId="6" fillId="3" borderId="0" xfId="0" applyFont="1" applyFill="1" applyBorder="1" applyAlignment="1">
      <alignment horizontal="center"/>
    </xf>
    <xf numFmtId="0" fontId="6" fillId="3" borderId="41" xfId="0" applyFont="1" applyFill="1" applyBorder="1" applyAlignment="1">
      <alignment horizontal="center"/>
    </xf>
    <xf numFmtId="0" fontId="6" fillId="3" borderId="18" xfId="0" applyFont="1" applyFill="1" applyBorder="1" applyAlignment="1">
      <alignment horizontal="center"/>
    </xf>
    <xf numFmtId="0" fontId="6" fillId="3" borderId="2" xfId="0" applyFont="1" applyFill="1" applyBorder="1" applyAlignment="1">
      <alignment horizontal="center"/>
    </xf>
    <xf numFmtId="0" fontId="6" fillId="3" borderId="19" xfId="0" applyFont="1" applyFill="1" applyBorder="1" applyAlignment="1">
      <alignment horizontal="center"/>
    </xf>
    <xf numFmtId="0" fontId="5" fillId="3" borderId="1" xfId="0" applyFont="1" applyFill="1" applyBorder="1" applyAlignment="1">
      <alignment horizontal="center"/>
    </xf>
    <xf numFmtId="0" fontId="5" fillId="3" borderId="1" xfId="0" applyFont="1" applyFill="1" applyBorder="1" applyAlignment="1">
      <alignment horizontal="center" vertical="center"/>
    </xf>
    <xf numFmtId="0" fontId="6" fillId="3" borderId="0" xfId="0" applyFont="1" applyFill="1" applyAlignment="1">
      <alignment horizontal="center"/>
    </xf>
    <xf numFmtId="0" fontId="6" fillId="3" borderId="42" xfId="0" applyFont="1" applyFill="1" applyBorder="1" applyAlignment="1">
      <alignment horizontal="center"/>
    </xf>
    <xf numFmtId="0" fontId="7" fillId="2" borderId="0" xfId="0" applyFont="1" applyFill="1" applyBorder="1" applyAlignment="1">
      <alignment horizontal="center" vertical="center"/>
    </xf>
    <xf numFmtId="0" fontId="2" fillId="11" borderId="0" xfId="0" applyFont="1" applyFill="1" applyBorder="1" applyAlignment="1">
      <alignment horizontal="left" vertical="center" wrapText="1"/>
    </xf>
    <xf numFmtId="0" fontId="2" fillId="11" borderId="0" xfId="0" applyFont="1" applyFill="1" applyAlignment="1">
      <alignment horizontal="left" vertical="center" wrapText="1"/>
    </xf>
  </cellXfs>
  <cellStyles count="6">
    <cellStyle name="Bueno" xfId="2" builtinId="26"/>
    <cellStyle name="Entrada" xfId="5" builtinId="20"/>
    <cellStyle name="Incorrecto" xfId="4" builtinId="27"/>
    <cellStyle name="Neutral" xfId="3" builtinId="28"/>
    <cellStyle name="Normal" xfId="0" builtinId="0"/>
    <cellStyle name="Porcentaje" xfId="1" builtinId="5"/>
  </cellStyles>
  <dxfs count="515">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523876</xdr:colOff>
      <xdr:row>0</xdr:row>
      <xdr:rowOff>76201</xdr:rowOff>
    </xdr:from>
    <xdr:to>
      <xdr:col>1</xdr:col>
      <xdr:colOff>1678781</xdr:colOff>
      <xdr:row>3</xdr:row>
      <xdr:rowOff>205489</xdr:rowOff>
    </xdr:to>
    <xdr:pic>
      <xdr:nvPicPr>
        <xdr:cNvPr id="2" name="3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6" y="76201"/>
          <a:ext cx="1881186" cy="772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190501</xdr:colOff>
      <xdr:row>11</xdr:row>
      <xdr:rowOff>481853</xdr:rowOff>
    </xdr:from>
    <xdr:to>
      <xdr:col>2</xdr:col>
      <xdr:colOff>971410</xdr:colOff>
      <xdr:row>14</xdr:row>
      <xdr:rowOff>5082</xdr:rowOff>
    </xdr:to>
    <xdr:pic>
      <xdr:nvPicPr>
        <xdr:cNvPr id="3" name="3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8883" y="2745441"/>
          <a:ext cx="3178968" cy="13049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85"/>
  <sheetViews>
    <sheetView tabSelected="1" topLeftCell="A12" zoomScale="85" zoomScaleNormal="85" workbookViewId="0">
      <pane ySplit="14" topLeftCell="A26" activePane="bottomLeft" state="frozen"/>
      <selection activeCell="A12" sqref="A12"/>
      <selection pane="bottomLeft" activeCell="A22" sqref="A22:BF22"/>
    </sheetView>
  </sheetViews>
  <sheetFormatPr baseColWidth="10" defaultColWidth="10.85546875" defaultRowHeight="14.25" x14ac:dyDescent="0.2"/>
  <cols>
    <col min="1" max="1" width="10.85546875" style="1" customWidth="1"/>
    <col min="2" max="2" width="36" style="1" customWidth="1"/>
    <col min="3" max="3" width="16.28515625" style="1" customWidth="1"/>
    <col min="4" max="4" width="16.140625" style="1" customWidth="1"/>
    <col min="5" max="5" width="32.28515625" style="1" customWidth="1"/>
    <col min="6" max="6" width="58.140625" style="1" customWidth="1"/>
    <col min="7" max="7" width="66.7109375" style="1" customWidth="1"/>
    <col min="8" max="8" width="29.7109375" style="1" customWidth="1"/>
    <col min="9" max="9" width="18.42578125" style="1" customWidth="1"/>
    <col min="10" max="10" width="17.7109375" style="1" customWidth="1"/>
    <col min="11" max="11" width="15.7109375" style="1" customWidth="1"/>
    <col min="12" max="12" width="16.7109375" style="1" customWidth="1"/>
    <col min="13" max="16" width="8.42578125" style="1" customWidth="1"/>
    <col min="17" max="17" width="11.28515625" style="1" customWidth="1"/>
    <col min="18" max="19" width="12.5703125" style="1" customWidth="1"/>
    <col min="20" max="20" width="13.28515625" style="1" customWidth="1"/>
    <col min="21" max="21" width="10.85546875" style="1" customWidth="1"/>
    <col min="22" max="22" width="26.5703125" style="1" customWidth="1"/>
    <col min="23" max="23" width="70.42578125" style="1" customWidth="1"/>
    <col min="24" max="24" width="56.42578125" style="1" customWidth="1"/>
    <col min="25" max="25" width="77.140625" style="1" customWidth="1"/>
    <col min="26" max="26" width="59.5703125" style="1" customWidth="1"/>
    <col min="27" max="35" width="9.5703125" style="1" customWidth="1"/>
    <col min="36" max="36" width="5.140625" style="1" customWidth="1"/>
    <col min="37" max="37" width="10.85546875" style="1" customWidth="1"/>
    <col min="38" max="38" width="11.140625" style="1" customWidth="1"/>
    <col min="39" max="40" width="10.85546875" style="1" customWidth="1"/>
    <col min="41" max="41" width="11.140625" style="1" customWidth="1"/>
    <col min="42" max="42" width="12.7109375" style="1" customWidth="1"/>
    <col min="43" max="43" width="20.5703125" style="1" customWidth="1"/>
    <col min="44" max="44" width="19.85546875" style="1" customWidth="1"/>
    <col min="45" max="45" width="20.42578125" style="1" customWidth="1"/>
    <col min="46" max="46" width="10.85546875" style="1" customWidth="1"/>
    <col min="47" max="47" width="85.7109375" style="1" customWidth="1"/>
    <col min="48" max="49" width="21.140625" style="1" customWidth="1"/>
    <col min="50" max="50" width="77.85546875" style="1" customWidth="1"/>
    <col min="51" max="51" width="31.28515625" style="1" customWidth="1"/>
    <col min="52" max="52" width="31.85546875" style="1" customWidth="1"/>
    <col min="53" max="53" width="52.85546875" style="1" customWidth="1"/>
    <col min="54" max="54" width="20.7109375" style="1" customWidth="1"/>
    <col min="55" max="55" width="18.42578125" style="1" customWidth="1"/>
    <col min="56" max="56" width="20.42578125" style="1" customWidth="1"/>
    <col min="57" max="57" width="16.28515625" style="1" bestFit="1" customWidth="1"/>
    <col min="58" max="58" width="47.5703125" style="1" customWidth="1"/>
    <col min="59" max="16384" width="10.85546875" style="1"/>
  </cols>
  <sheetData>
    <row r="1" spans="1:59" customFormat="1" ht="17.25" customHeight="1" x14ac:dyDescent="0.25">
      <c r="A1" s="144"/>
      <c r="B1" s="144"/>
      <c r="C1" s="144"/>
      <c r="D1" s="144"/>
      <c r="E1" s="173" t="s">
        <v>0</v>
      </c>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174"/>
      <c r="AL1" s="174"/>
      <c r="AM1" s="174"/>
      <c r="AN1" s="174"/>
      <c r="AO1" s="174"/>
      <c r="AP1" s="174"/>
      <c r="AQ1" s="174"/>
      <c r="AR1" s="174"/>
      <c r="AS1" s="174"/>
      <c r="AT1" s="174"/>
      <c r="AU1" s="174"/>
      <c r="AV1" s="174"/>
      <c r="AW1" s="174"/>
      <c r="AX1" s="174"/>
      <c r="AY1" s="174"/>
      <c r="AZ1" s="174"/>
      <c r="BA1" s="174"/>
      <c r="BB1" s="174"/>
      <c r="BC1" s="174"/>
      <c r="BD1" s="174"/>
      <c r="BE1" s="175"/>
      <c r="BF1" s="45" t="s">
        <v>1</v>
      </c>
      <c r="BG1" s="1"/>
    </row>
    <row r="2" spans="1:59" customFormat="1" ht="17.25" customHeight="1" x14ac:dyDescent="0.25">
      <c r="A2" s="144"/>
      <c r="B2" s="144"/>
      <c r="C2" s="144"/>
      <c r="D2" s="144"/>
      <c r="E2" s="176"/>
      <c r="F2" s="177"/>
      <c r="G2" s="177"/>
      <c r="H2" s="177"/>
      <c r="I2" s="177"/>
      <c r="J2" s="177"/>
      <c r="K2" s="177"/>
      <c r="L2" s="177"/>
      <c r="M2" s="177"/>
      <c r="N2" s="177"/>
      <c r="O2" s="177"/>
      <c r="P2" s="177"/>
      <c r="Q2" s="177"/>
      <c r="R2" s="177"/>
      <c r="S2" s="177"/>
      <c r="T2" s="177"/>
      <c r="U2" s="177"/>
      <c r="V2" s="177"/>
      <c r="W2" s="177"/>
      <c r="X2" s="177"/>
      <c r="Y2" s="177"/>
      <c r="Z2" s="177"/>
      <c r="AA2" s="177"/>
      <c r="AB2" s="177"/>
      <c r="AC2" s="177"/>
      <c r="AD2" s="177"/>
      <c r="AE2" s="177"/>
      <c r="AF2" s="177"/>
      <c r="AG2" s="177"/>
      <c r="AH2" s="177"/>
      <c r="AI2" s="177"/>
      <c r="AJ2" s="177"/>
      <c r="AK2" s="177"/>
      <c r="AL2" s="177"/>
      <c r="AM2" s="177"/>
      <c r="AN2" s="177"/>
      <c r="AO2" s="177"/>
      <c r="AP2" s="177"/>
      <c r="AQ2" s="177"/>
      <c r="AR2" s="177"/>
      <c r="AS2" s="177"/>
      <c r="AT2" s="177"/>
      <c r="AU2" s="177"/>
      <c r="AV2" s="177"/>
      <c r="AW2" s="177"/>
      <c r="AX2" s="177"/>
      <c r="AY2" s="177"/>
      <c r="AZ2" s="177"/>
      <c r="BA2" s="177"/>
      <c r="BB2" s="177"/>
      <c r="BC2" s="177"/>
      <c r="BD2" s="177"/>
      <c r="BE2" s="178"/>
      <c r="BF2" s="46" t="s">
        <v>4</v>
      </c>
      <c r="BG2" s="1"/>
    </row>
    <row r="3" spans="1:59" customFormat="1" ht="17.25" customHeight="1" x14ac:dyDescent="0.25">
      <c r="A3" s="144"/>
      <c r="B3" s="144"/>
      <c r="C3" s="144"/>
      <c r="D3" s="144"/>
      <c r="E3" s="179" t="s">
        <v>2</v>
      </c>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c r="AQ3" s="180"/>
      <c r="AR3" s="180"/>
      <c r="AS3" s="180"/>
      <c r="AT3" s="180"/>
      <c r="AU3" s="180"/>
      <c r="AV3" s="180"/>
      <c r="AW3" s="180"/>
      <c r="AX3" s="180"/>
      <c r="AY3" s="180"/>
      <c r="AZ3" s="180"/>
      <c r="BA3" s="180"/>
      <c r="BB3" s="180"/>
      <c r="BC3" s="180"/>
      <c r="BD3" s="180"/>
      <c r="BE3" s="181"/>
      <c r="BF3" s="47" t="s">
        <v>60</v>
      </c>
      <c r="BG3" s="1"/>
    </row>
    <row r="4" spans="1:59" customFormat="1" ht="17.25" customHeight="1" x14ac:dyDescent="0.25">
      <c r="A4" s="144"/>
      <c r="B4" s="144"/>
      <c r="C4" s="144"/>
      <c r="D4" s="144"/>
      <c r="E4" s="182"/>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3"/>
      <c r="BA4" s="183"/>
      <c r="BB4" s="183"/>
      <c r="BC4" s="183"/>
      <c r="BD4" s="183"/>
      <c r="BE4" s="184"/>
      <c r="BF4" s="46" t="s">
        <v>3</v>
      </c>
      <c r="BG4" s="1"/>
    </row>
    <row r="5" spans="1:59" s="5" customFormat="1" ht="9.6" customHeight="1" x14ac:dyDescent="0.35">
      <c r="A5" s="2"/>
      <c r="B5" s="2"/>
      <c r="C5" s="2"/>
      <c r="D5" s="2"/>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4"/>
    </row>
    <row r="6" spans="1:59" ht="23.1" customHeight="1" x14ac:dyDescent="0.2">
      <c r="A6" s="185" t="s">
        <v>15</v>
      </c>
      <c r="B6" s="185"/>
      <c r="C6" s="185"/>
      <c r="D6" s="161" t="s">
        <v>71</v>
      </c>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1"/>
      <c r="AF6" s="161"/>
      <c r="AG6" s="161"/>
      <c r="AH6" s="161"/>
      <c r="AI6" s="161"/>
      <c r="AJ6" s="161"/>
      <c r="AK6" s="161"/>
      <c r="AL6" s="161"/>
      <c r="AM6" s="161"/>
      <c r="AN6" s="161"/>
      <c r="AO6" s="161"/>
      <c r="AP6" s="161"/>
      <c r="AQ6" s="161"/>
      <c r="AR6" s="161"/>
      <c r="AS6" s="161"/>
      <c r="AT6" s="161"/>
      <c r="AU6" s="161"/>
      <c r="AV6" s="161"/>
      <c r="AW6" s="161"/>
      <c r="AX6" s="161"/>
      <c r="AY6" s="161"/>
      <c r="AZ6" s="161"/>
      <c r="BA6" s="161"/>
      <c r="BB6" s="161"/>
      <c r="BC6" s="161"/>
      <c r="BD6" s="161"/>
      <c r="BE6" s="161"/>
      <c r="BF6" s="161"/>
      <c r="BG6" s="17"/>
    </row>
    <row r="7" spans="1:59" s="6" customFormat="1" ht="9.6" customHeight="1" x14ac:dyDescent="0.35">
      <c r="B7" s="7"/>
      <c r="C7" s="7"/>
      <c r="D7" s="2"/>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4"/>
    </row>
    <row r="8" spans="1:59" ht="24" customHeight="1" x14ac:dyDescent="0.2">
      <c r="A8" s="185" t="s">
        <v>16</v>
      </c>
      <c r="B8" s="185"/>
      <c r="C8" s="185"/>
      <c r="D8" s="161" t="s">
        <v>94</v>
      </c>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161"/>
      <c r="AI8" s="161"/>
      <c r="AJ8" s="161"/>
      <c r="AK8" s="161"/>
      <c r="AL8" s="161"/>
      <c r="AM8" s="161"/>
      <c r="AN8" s="161"/>
      <c r="AO8" s="161"/>
      <c r="AP8" s="161"/>
      <c r="AQ8" s="161"/>
      <c r="AR8" s="161"/>
      <c r="AS8" s="161"/>
      <c r="AT8" s="161"/>
      <c r="AU8" s="161"/>
      <c r="AV8" s="161"/>
      <c r="AW8" s="161"/>
      <c r="AX8" s="161"/>
      <c r="AY8" s="161"/>
      <c r="AZ8" s="161"/>
      <c r="BA8" s="161"/>
      <c r="BB8" s="161"/>
      <c r="BC8" s="161"/>
      <c r="BD8" s="161"/>
      <c r="BE8" s="161"/>
      <c r="BF8" s="161"/>
      <c r="BG8" s="17"/>
    </row>
    <row r="9" spans="1:59" s="6" customFormat="1" ht="9.6" customHeight="1" x14ac:dyDescent="0.35">
      <c r="B9" s="7"/>
      <c r="C9" s="7"/>
      <c r="D9" s="2"/>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4"/>
    </row>
    <row r="10" spans="1:59" ht="26.1" customHeight="1" x14ac:dyDescent="0.2">
      <c r="A10" s="185" t="s">
        <v>45</v>
      </c>
      <c r="B10" s="185"/>
      <c r="C10" s="185"/>
      <c r="D10" s="161" t="s">
        <v>483</v>
      </c>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7"/>
    </row>
    <row r="11" spans="1:59" s="6" customFormat="1" ht="9.6" customHeight="1" x14ac:dyDescent="0.35">
      <c r="B11" s="2"/>
      <c r="C11" s="2"/>
      <c r="D11" s="2"/>
      <c r="E11" s="3"/>
      <c r="F11" s="3"/>
      <c r="G11" s="3"/>
      <c r="H11" s="3"/>
      <c r="I11" s="3"/>
      <c r="J11" s="3"/>
      <c r="K11" s="3"/>
      <c r="L11" s="3"/>
      <c r="M11" s="3"/>
      <c r="N11" s="3"/>
      <c r="O11" s="3"/>
      <c r="P11" s="3"/>
      <c r="Q11" s="3"/>
      <c r="R11" s="3"/>
      <c r="S11" s="3"/>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3"/>
      <c r="AU11" s="3"/>
      <c r="AV11" s="3"/>
      <c r="AW11" s="3"/>
      <c r="AX11" s="3"/>
      <c r="AY11" s="3"/>
      <c r="AZ11" s="3"/>
      <c r="BA11" s="3"/>
      <c r="BB11" s="3"/>
      <c r="BC11" s="3"/>
      <c r="BD11" s="3"/>
      <c r="BE11" s="3"/>
      <c r="BF11" s="3"/>
      <c r="BG11" s="4"/>
    </row>
    <row r="12" spans="1:59" s="6" customFormat="1" ht="47.25" customHeight="1" x14ac:dyDescent="0.2">
      <c r="A12" s="223"/>
      <c r="B12" s="224"/>
      <c r="C12" s="224"/>
      <c r="D12" s="225"/>
      <c r="E12" s="232" t="s">
        <v>0</v>
      </c>
      <c r="F12" s="232"/>
      <c r="G12" s="232"/>
      <c r="H12" s="232"/>
      <c r="I12" s="232"/>
      <c r="J12" s="232"/>
      <c r="K12" s="232"/>
      <c r="L12" s="232"/>
      <c r="M12" s="232"/>
      <c r="N12" s="232"/>
      <c r="O12" s="232"/>
      <c r="P12" s="232"/>
      <c r="Q12" s="232"/>
      <c r="R12" s="232"/>
      <c r="S12" s="232"/>
      <c r="T12" s="232"/>
      <c r="U12" s="232"/>
      <c r="V12" s="232"/>
      <c r="W12" s="232"/>
      <c r="X12" s="232"/>
      <c r="Y12" s="232"/>
      <c r="Z12" s="232"/>
      <c r="AA12" s="232"/>
      <c r="AB12" s="232"/>
      <c r="AC12" s="232"/>
      <c r="AD12" s="232"/>
      <c r="AE12" s="232"/>
      <c r="AF12" s="232"/>
      <c r="AG12" s="232"/>
      <c r="AH12" s="232"/>
      <c r="AI12" s="232"/>
      <c r="AJ12" s="232"/>
      <c r="AK12" s="232"/>
      <c r="AL12" s="232"/>
      <c r="AM12" s="232"/>
      <c r="AN12" s="232"/>
      <c r="AO12" s="232"/>
      <c r="AP12" s="232"/>
      <c r="AQ12" s="232"/>
      <c r="AR12" s="232"/>
      <c r="AS12" s="232"/>
      <c r="AT12" s="232"/>
      <c r="AU12" s="232"/>
      <c r="AV12" s="232"/>
      <c r="AW12" s="232"/>
      <c r="AX12" s="232"/>
      <c r="AY12" s="232"/>
      <c r="AZ12" s="232"/>
      <c r="BA12" s="232"/>
      <c r="BB12" s="232"/>
      <c r="BC12" s="232"/>
      <c r="BD12" s="232"/>
      <c r="BE12" s="232"/>
      <c r="BF12" s="45" t="s">
        <v>1</v>
      </c>
      <c r="BG12" s="4"/>
    </row>
    <row r="13" spans="1:59" s="6" customFormat="1" ht="50.25" customHeight="1" x14ac:dyDescent="0.2">
      <c r="A13" s="226"/>
      <c r="B13" s="227"/>
      <c r="C13" s="227"/>
      <c r="D13" s="228"/>
      <c r="E13" s="232"/>
      <c r="F13" s="232"/>
      <c r="G13" s="232"/>
      <c r="H13" s="232"/>
      <c r="I13" s="232"/>
      <c r="J13" s="232"/>
      <c r="K13" s="232"/>
      <c r="L13" s="232"/>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2"/>
      <c r="AM13" s="232"/>
      <c r="AN13" s="232"/>
      <c r="AO13" s="232"/>
      <c r="AP13" s="232"/>
      <c r="AQ13" s="232"/>
      <c r="AR13" s="232"/>
      <c r="AS13" s="232"/>
      <c r="AT13" s="232"/>
      <c r="AU13" s="232"/>
      <c r="AV13" s="232"/>
      <c r="AW13" s="232"/>
      <c r="AX13" s="232"/>
      <c r="AY13" s="232"/>
      <c r="AZ13" s="232"/>
      <c r="BA13" s="232"/>
      <c r="BB13" s="232"/>
      <c r="BC13" s="232"/>
      <c r="BD13" s="232"/>
      <c r="BE13" s="232"/>
      <c r="BF13" s="46" t="s">
        <v>4</v>
      </c>
      <c r="BG13" s="4"/>
    </row>
    <row r="14" spans="1:59" s="6" customFormat="1" ht="42.75" customHeight="1" x14ac:dyDescent="0.2">
      <c r="A14" s="226"/>
      <c r="B14" s="227"/>
      <c r="C14" s="227"/>
      <c r="D14" s="228"/>
      <c r="E14" s="233" t="s">
        <v>2</v>
      </c>
      <c r="F14" s="233"/>
      <c r="G14" s="233"/>
      <c r="H14" s="233"/>
      <c r="I14" s="233"/>
      <c r="J14" s="233"/>
      <c r="K14" s="233"/>
      <c r="L14" s="233"/>
      <c r="M14" s="233"/>
      <c r="N14" s="233"/>
      <c r="O14" s="233"/>
      <c r="P14" s="233"/>
      <c r="Q14" s="233"/>
      <c r="R14" s="233"/>
      <c r="S14" s="233"/>
      <c r="T14" s="233"/>
      <c r="U14" s="233"/>
      <c r="V14" s="233"/>
      <c r="W14" s="233"/>
      <c r="X14" s="233"/>
      <c r="Y14" s="233"/>
      <c r="Z14" s="233"/>
      <c r="AA14" s="233"/>
      <c r="AB14" s="233"/>
      <c r="AC14" s="233"/>
      <c r="AD14" s="233"/>
      <c r="AE14" s="233"/>
      <c r="AF14" s="233"/>
      <c r="AG14" s="233"/>
      <c r="AH14" s="233"/>
      <c r="AI14" s="233"/>
      <c r="AJ14" s="233"/>
      <c r="AK14" s="233"/>
      <c r="AL14" s="233"/>
      <c r="AM14" s="233"/>
      <c r="AN14" s="233"/>
      <c r="AO14" s="233"/>
      <c r="AP14" s="233"/>
      <c r="AQ14" s="233"/>
      <c r="AR14" s="233"/>
      <c r="AS14" s="233"/>
      <c r="AT14" s="233"/>
      <c r="AU14" s="233"/>
      <c r="AV14" s="233"/>
      <c r="AW14" s="233"/>
      <c r="AX14" s="233"/>
      <c r="AY14" s="233"/>
      <c r="AZ14" s="233"/>
      <c r="BA14" s="233"/>
      <c r="BB14" s="233"/>
      <c r="BC14" s="233"/>
      <c r="BD14" s="233"/>
      <c r="BE14" s="233"/>
      <c r="BF14" s="47" t="s">
        <v>60</v>
      </c>
      <c r="BG14" s="4"/>
    </row>
    <row r="15" spans="1:59" s="6" customFormat="1" ht="45.75" customHeight="1" x14ac:dyDescent="0.2">
      <c r="A15" s="229"/>
      <c r="B15" s="230"/>
      <c r="C15" s="230"/>
      <c r="D15" s="231"/>
      <c r="E15" s="233"/>
      <c r="F15" s="233"/>
      <c r="G15" s="233"/>
      <c r="H15" s="233"/>
      <c r="I15" s="233"/>
      <c r="J15" s="233"/>
      <c r="K15" s="233"/>
      <c r="L15" s="233"/>
      <c r="M15" s="233"/>
      <c r="N15" s="233"/>
      <c r="O15" s="233"/>
      <c r="P15" s="233"/>
      <c r="Q15" s="233"/>
      <c r="R15" s="233"/>
      <c r="S15" s="233"/>
      <c r="T15" s="233"/>
      <c r="U15" s="233"/>
      <c r="V15" s="233"/>
      <c r="W15" s="233"/>
      <c r="X15" s="233"/>
      <c r="Y15" s="233"/>
      <c r="Z15" s="233"/>
      <c r="AA15" s="233"/>
      <c r="AB15" s="233"/>
      <c r="AC15" s="233"/>
      <c r="AD15" s="233"/>
      <c r="AE15" s="233"/>
      <c r="AF15" s="233"/>
      <c r="AG15" s="233"/>
      <c r="AH15" s="233"/>
      <c r="AI15" s="233"/>
      <c r="AJ15" s="233"/>
      <c r="AK15" s="233"/>
      <c r="AL15" s="233"/>
      <c r="AM15" s="233"/>
      <c r="AN15" s="233"/>
      <c r="AO15" s="233"/>
      <c r="AP15" s="233"/>
      <c r="AQ15" s="233"/>
      <c r="AR15" s="233"/>
      <c r="AS15" s="233"/>
      <c r="AT15" s="233"/>
      <c r="AU15" s="233"/>
      <c r="AV15" s="233"/>
      <c r="AW15" s="233"/>
      <c r="AX15" s="233"/>
      <c r="AY15" s="233"/>
      <c r="AZ15" s="233"/>
      <c r="BA15" s="233"/>
      <c r="BB15" s="233"/>
      <c r="BC15" s="233"/>
      <c r="BD15" s="233"/>
      <c r="BE15" s="233"/>
      <c r="BF15" s="46" t="s">
        <v>3</v>
      </c>
      <c r="BG15" s="4"/>
    </row>
    <row r="16" spans="1:59" s="6" customFormat="1" ht="15.75" customHeight="1" x14ac:dyDescent="0.35">
      <c r="B16" s="2"/>
      <c r="C16" s="2"/>
      <c r="D16" s="2"/>
      <c r="E16" s="3"/>
      <c r="F16" s="3"/>
      <c r="G16" s="3"/>
      <c r="H16" s="3"/>
      <c r="I16" s="3"/>
      <c r="J16" s="3"/>
      <c r="K16" s="3"/>
      <c r="L16" s="3"/>
      <c r="M16" s="3"/>
      <c r="N16" s="3"/>
      <c r="O16" s="3"/>
      <c r="P16" s="3"/>
      <c r="Q16" s="3"/>
      <c r="R16" s="3"/>
      <c r="S16" s="3"/>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3"/>
      <c r="AU16" s="3"/>
      <c r="AV16" s="3"/>
      <c r="AW16" s="3"/>
      <c r="AX16" s="3"/>
      <c r="AY16" s="3"/>
      <c r="AZ16" s="3"/>
      <c r="BA16" s="3"/>
      <c r="BB16" s="3"/>
      <c r="BC16" s="3"/>
      <c r="BD16" s="3"/>
      <c r="BE16" s="3"/>
      <c r="BF16" s="3"/>
      <c r="BG16" s="4"/>
    </row>
    <row r="17" spans="1:59" s="6" customFormat="1" ht="44.25" customHeight="1" x14ac:dyDescent="0.2">
      <c r="A17" s="236" t="s">
        <v>15</v>
      </c>
      <c r="B17" s="236"/>
      <c r="C17" s="236"/>
      <c r="D17" s="237" t="s">
        <v>71</v>
      </c>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c r="AP17" s="238"/>
      <c r="AQ17" s="238"/>
      <c r="AR17" s="238"/>
      <c r="AS17" s="238"/>
      <c r="AT17" s="238"/>
      <c r="AU17" s="238"/>
      <c r="AV17" s="238"/>
      <c r="AW17" s="238"/>
      <c r="AX17" s="238"/>
      <c r="AY17" s="238"/>
      <c r="AZ17" s="238"/>
      <c r="BA17" s="238"/>
      <c r="BB17" s="238"/>
      <c r="BC17" s="238"/>
      <c r="BD17" s="238"/>
      <c r="BE17" s="238"/>
      <c r="BF17" s="238"/>
      <c r="BG17" s="4"/>
    </row>
    <row r="18" spans="1:59" s="6" customFormat="1" ht="15" customHeight="1" x14ac:dyDescent="0.2">
      <c r="A18" s="234"/>
      <c r="B18" s="234"/>
      <c r="C18" s="234"/>
      <c r="D18" s="234"/>
      <c r="E18" s="234"/>
      <c r="F18" s="234"/>
      <c r="G18" s="234"/>
      <c r="H18" s="234"/>
      <c r="I18" s="234"/>
      <c r="J18" s="234"/>
      <c r="K18" s="234"/>
      <c r="L18" s="234"/>
      <c r="M18" s="234"/>
      <c r="N18" s="234"/>
      <c r="O18" s="234"/>
      <c r="P18" s="234"/>
      <c r="Q18" s="234"/>
      <c r="R18" s="234"/>
      <c r="S18" s="234"/>
      <c r="T18" s="234"/>
      <c r="U18" s="234"/>
      <c r="V18" s="234"/>
      <c r="W18" s="234"/>
      <c r="X18" s="234"/>
      <c r="Y18" s="234"/>
      <c r="Z18" s="234"/>
      <c r="AA18" s="234"/>
      <c r="AB18" s="234"/>
      <c r="AC18" s="234"/>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4"/>
    </row>
    <row r="19" spans="1:59" s="6" customFormat="1" ht="59.25" customHeight="1" x14ac:dyDescent="0.2">
      <c r="A19" s="236" t="s">
        <v>16</v>
      </c>
      <c r="B19" s="236"/>
      <c r="C19" s="236"/>
      <c r="D19" s="237" t="s">
        <v>608</v>
      </c>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c r="AP19" s="238"/>
      <c r="AQ19" s="238"/>
      <c r="AR19" s="238"/>
      <c r="AS19" s="238"/>
      <c r="AT19" s="238"/>
      <c r="AU19" s="238"/>
      <c r="AV19" s="238"/>
      <c r="AW19" s="238"/>
      <c r="AX19" s="238"/>
      <c r="AY19" s="238"/>
      <c r="AZ19" s="238"/>
      <c r="BA19" s="238"/>
      <c r="BB19" s="238"/>
      <c r="BC19" s="238"/>
      <c r="BD19" s="238"/>
      <c r="BE19" s="238"/>
      <c r="BF19" s="238"/>
      <c r="BG19" s="4"/>
    </row>
    <row r="20" spans="1:59" s="6" customFormat="1" ht="17.25" customHeight="1" x14ac:dyDescent="0.2">
      <c r="A20" s="234"/>
      <c r="B20" s="234"/>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4"/>
      <c r="BA20" s="234"/>
      <c r="BB20" s="234"/>
      <c r="BC20" s="234"/>
      <c r="BD20" s="234"/>
      <c r="BE20" s="234"/>
      <c r="BF20" s="234"/>
      <c r="BG20" s="4"/>
    </row>
    <row r="21" spans="1:59" s="6" customFormat="1" ht="42" customHeight="1" x14ac:dyDescent="0.2">
      <c r="A21" s="236" t="s">
        <v>45</v>
      </c>
      <c r="B21" s="236"/>
      <c r="C21" s="236"/>
      <c r="D21" s="237" t="s">
        <v>609</v>
      </c>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c r="AP21" s="238"/>
      <c r="AQ21" s="238"/>
      <c r="AR21" s="238"/>
      <c r="AS21" s="238"/>
      <c r="AT21" s="238"/>
      <c r="AU21" s="238"/>
      <c r="AV21" s="238"/>
      <c r="AW21" s="238"/>
      <c r="AX21" s="238"/>
      <c r="AY21" s="238"/>
      <c r="AZ21" s="238"/>
      <c r="BA21" s="238"/>
      <c r="BB21" s="238"/>
      <c r="BC21" s="238"/>
      <c r="BD21" s="238"/>
      <c r="BE21" s="238"/>
      <c r="BF21" s="238"/>
      <c r="BG21" s="4"/>
    </row>
    <row r="22" spans="1:59" s="6" customFormat="1" ht="16.5" customHeight="1" thickBot="1" x14ac:dyDescent="0.25">
      <c r="A22" s="235"/>
      <c r="B22" s="235"/>
      <c r="C22" s="235"/>
      <c r="D22" s="235"/>
      <c r="E22" s="235"/>
      <c r="F22" s="235"/>
      <c r="G22" s="235"/>
      <c r="H22" s="235"/>
      <c r="I22" s="235"/>
      <c r="J22" s="235"/>
      <c r="K22" s="235"/>
      <c r="L22" s="235"/>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5"/>
      <c r="AM22" s="235"/>
      <c r="AN22" s="235"/>
      <c r="AO22" s="235"/>
      <c r="AP22" s="235"/>
      <c r="AQ22" s="235"/>
      <c r="AR22" s="235"/>
      <c r="AS22" s="235"/>
      <c r="AT22" s="235"/>
      <c r="AU22" s="235"/>
      <c r="AV22" s="235"/>
      <c r="AW22" s="235"/>
      <c r="AX22" s="235"/>
      <c r="AY22" s="235"/>
      <c r="AZ22" s="235"/>
      <c r="BA22" s="235"/>
      <c r="BB22" s="235"/>
      <c r="BC22" s="235"/>
      <c r="BD22" s="235"/>
      <c r="BE22" s="235"/>
      <c r="BF22" s="235"/>
      <c r="BG22" s="4"/>
    </row>
    <row r="23" spans="1:59" s="10" customFormat="1" ht="18.75" thickBot="1" x14ac:dyDescent="0.3">
      <c r="A23" s="147" t="s">
        <v>50</v>
      </c>
      <c r="B23" s="148"/>
      <c r="C23" s="148"/>
      <c r="D23" s="148"/>
      <c r="E23" s="148"/>
      <c r="F23" s="148"/>
      <c r="G23" s="148"/>
      <c r="H23" s="148"/>
      <c r="I23" s="148"/>
      <c r="J23" s="148"/>
      <c r="K23" s="148"/>
      <c r="L23" s="148"/>
      <c r="M23" s="148"/>
      <c r="N23" s="148"/>
      <c r="O23" s="148"/>
      <c r="P23" s="148"/>
      <c r="Q23" s="149"/>
      <c r="R23" s="155" t="s">
        <v>51</v>
      </c>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7"/>
      <c r="BA23" s="157"/>
      <c r="BB23" s="157"/>
      <c r="BC23" s="158"/>
      <c r="BD23" s="162" t="s">
        <v>52</v>
      </c>
      <c r="BE23" s="163"/>
      <c r="BF23" s="164"/>
      <c r="BG23" s="9"/>
    </row>
    <row r="24" spans="1:59" s="21" customFormat="1" ht="29.25" customHeight="1" x14ac:dyDescent="0.25">
      <c r="A24" s="165" t="s">
        <v>18</v>
      </c>
      <c r="B24" s="166"/>
      <c r="C24" s="166"/>
      <c r="D24" s="166"/>
      <c r="E24" s="166"/>
      <c r="F24" s="166"/>
      <c r="G24" s="167"/>
      <c r="H24" s="165" t="s">
        <v>598</v>
      </c>
      <c r="I24" s="166"/>
      <c r="J24" s="166"/>
      <c r="K24" s="166"/>
      <c r="L24" s="167"/>
      <c r="M24" s="165" t="s">
        <v>27</v>
      </c>
      <c r="N24" s="166"/>
      <c r="O24" s="166"/>
      <c r="P24" s="166"/>
      <c r="Q24" s="167"/>
      <c r="R24" s="165" t="s">
        <v>599</v>
      </c>
      <c r="S24" s="166"/>
      <c r="T24" s="167"/>
      <c r="U24" s="165" t="s">
        <v>49</v>
      </c>
      <c r="V24" s="166"/>
      <c r="W24" s="166"/>
      <c r="X24" s="166"/>
      <c r="Y24" s="166"/>
      <c r="Z24" s="167"/>
      <c r="AA24" s="150" t="s">
        <v>31</v>
      </c>
      <c r="AB24" s="151"/>
      <c r="AC24" s="151"/>
      <c r="AD24" s="152"/>
      <c r="AE24" s="150" t="s">
        <v>32</v>
      </c>
      <c r="AF24" s="151"/>
      <c r="AG24" s="151"/>
      <c r="AH24" s="151"/>
      <c r="AI24" s="151"/>
      <c r="AJ24" s="152"/>
      <c r="AK24" s="165" t="s">
        <v>48</v>
      </c>
      <c r="AL24" s="166"/>
      <c r="AM24" s="166"/>
      <c r="AN24" s="166"/>
      <c r="AO24" s="166"/>
      <c r="AP24" s="166"/>
      <c r="AQ24" s="167"/>
      <c r="AR24" s="150" t="s">
        <v>36</v>
      </c>
      <c r="AS24" s="152"/>
      <c r="AT24" s="150" t="s">
        <v>47</v>
      </c>
      <c r="AU24" s="151"/>
      <c r="AV24" s="151"/>
      <c r="AW24" s="151"/>
      <c r="AX24" s="151"/>
      <c r="AY24" s="151"/>
      <c r="AZ24" s="151"/>
      <c r="BA24" s="151"/>
      <c r="BB24" s="151"/>
      <c r="BC24" s="152"/>
      <c r="BD24" s="171" t="s">
        <v>9</v>
      </c>
      <c r="BE24" s="145" t="s">
        <v>40</v>
      </c>
      <c r="BF24" s="159" t="s">
        <v>39</v>
      </c>
      <c r="BG24" s="11"/>
    </row>
    <row r="25" spans="1:59" customFormat="1" ht="68.25" customHeight="1" thickBot="1" x14ac:dyDescent="0.3">
      <c r="A25" s="12" t="s">
        <v>34</v>
      </c>
      <c r="B25" s="13" t="s">
        <v>19</v>
      </c>
      <c r="C25" s="13" t="s">
        <v>7</v>
      </c>
      <c r="D25" s="13" t="s">
        <v>600</v>
      </c>
      <c r="E25" s="13" t="s">
        <v>59</v>
      </c>
      <c r="F25" s="13" t="s">
        <v>6</v>
      </c>
      <c r="G25" s="14" t="s">
        <v>5</v>
      </c>
      <c r="H25" s="15" t="s">
        <v>58</v>
      </c>
      <c r="I25" s="13" t="s">
        <v>55</v>
      </c>
      <c r="J25" s="13" t="s">
        <v>8</v>
      </c>
      <c r="K25" s="13" t="s">
        <v>23</v>
      </c>
      <c r="L25" s="14" t="s">
        <v>56</v>
      </c>
      <c r="M25" s="153" t="s">
        <v>22</v>
      </c>
      <c r="N25" s="154"/>
      <c r="O25" s="154" t="s">
        <v>21</v>
      </c>
      <c r="P25" s="154"/>
      <c r="Q25" s="14" t="s">
        <v>20</v>
      </c>
      <c r="R25" s="15" t="s">
        <v>601</v>
      </c>
      <c r="S25" s="13" t="s">
        <v>57</v>
      </c>
      <c r="T25" s="14" t="s">
        <v>35</v>
      </c>
      <c r="U25" s="12" t="s">
        <v>17</v>
      </c>
      <c r="V25" s="13" t="s">
        <v>9</v>
      </c>
      <c r="W25" s="13" t="s">
        <v>41</v>
      </c>
      <c r="X25" s="13" t="s">
        <v>42</v>
      </c>
      <c r="Y25" s="13" t="s">
        <v>602</v>
      </c>
      <c r="Z25" s="14" t="s">
        <v>43</v>
      </c>
      <c r="AA25" s="12" t="s">
        <v>24</v>
      </c>
      <c r="AB25" s="18"/>
      <c r="AC25" s="16" t="s">
        <v>11</v>
      </c>
      <c r="AD25" s="19"/>
      <c r="AE25" s="12" t="s">
        <v>12</v>
      </c>
      <c r="AF25" s="18"/>
      <c r="AG25" s="16" t="s">
        <v>13</v>
      </c>
      <c r="AH25" s="18"/>
      <c r="AI25" s="16" t="s">
        <v>14</v>
      </c>
      <c r="AJ25" s="20"/>
      <c r="AK25" s="15"/>
      <c r="AL25" s="154" t="s">
        <v>28</v>
      </c>
      <c r="AM25" s="154"/>
      <c r="AN25" s="13"/>
      <c r="AO25" s="154" t="s">
        <v>29</v>
      </c>
      <c r="AP25" s="154"/>
      <c r="AQ25" s="14" t="s">
        <v>30</v>
      </c>
      <c r="AR25" s="15" t="s">
        <v>38</v>
      </c>
      <c r="AS25" s="14" t="s">
        <v>37</v>
      </c>
      <c r="AT25" s="12" t="s">
        <v>25</v>
      </c>
      <c r="AU25" s="13" t="s">
        <v>39</v>
      </c>
      <c r="AV25" s="13" t="s">
        <v>46</v>
      </c>
      <c r="AW25" s="13" t="s">
        <v>26</v>
      </c>
      <c r="AX25" s="13" t="s">
        <v>43</v>
      </c>
      <c r="AY25" s="13" t="s">
        <v>44</v>
      </c>
      <c r="AZ25" s="49" t="s">
        <v>68</v>
      </c>
      <c r="BA25" s="49" t="s">
        <v>70</v>
      </c>
      <c r="BB25" s="49" t="s">
        <v>69</v>
      </c>
      <c r="BC25" s="14" t="s">
        <v>10</v>
      </c>
      <c r="BD25" s="172"/>
      <c r="BE25" s="146"/>
      <c r="BF25" s="160"/>
    </row>
    <row r="26" spans="1:59" s="34" customFormat="1" ht="177" customHeight="1" thickBot="1" x14ac:dyDescent="0.3">
      <c r="A26" s="140" t="s">
        <v>33</v>
      </c>
      <c r="B26" s="114" t="s">
        <v>95</v>
      </c>
      <c r="C26" s="114" t="s">
        <v>72</v>
      </c>
      <c r="D26" s="114" t="s">
        <v>61</v>
      </c>
      <c r="E26" s="114" t="s">
        <v>97</v>
      </c>
      <c r="F26" s="114" t="s">
        <v>96</v>
      </c>
      <c r="G26" s="127" t="str">
        <f>+IF(OR(D26&lt;&gt;"",E26&lt;&gt;"",F26&lt;&gt;""),CONCATENATE("Posibilidad de ",D26," por ",E26," debido a ",F26),"")</f>
        <v xml:space="preserve">Posibilidad de afectación económica y reputacional por pérdida de información de la entidad  debido a graves deficiencias locativas </v>
      </c>
      <c r="H26" s="133" t="s">
        <v>603</v>
      </c>
      <c r="I26" s="114" t="s">
        <v>73</v>
      </c>
      <c r="J26" s="114" t="s">
        <v>74</v>
      </c>
      <c r="K26" s="114" t="s">
        <v>98</v>
      </c>
      <c r="L26" s="114" t="s">
        <v>77</v>
      </c>
      <c r="M26" s="124">
        <f>+IF(K26="Máximo 2 veces",0.2,IF(K26="Entre 3 a 24 veces",0.4,IF(K26="Entre 24 a 500 veces",0.6,IF(K26="Entre 500 a 5000 veces",0.8,IF(K26="Mas de 5000 veces",1,"")))))</f>
        <v>0.8</v>
      </c>
      <c r="N26" s="127" t="str">
        <f>+IF(M26="","",IF(M26&gt;0.8,"Muy Alta",IF(AND(M26&lt;=0.8,M26&gt;0.6),"Alta",IF(AND(M26&lt;=0.6,M26&gt;0.4),"Media",IF(AND(M26&lt;=0.4,M26&gt;0.2),"Baja","Muy Baja")))))</f>
        <v>Alta</v>
      </c>
      <c r="O26" s="124">
        <f>+IF(L26="Menor a 10 SMLMV o afectación a un área/proceso",0.2,IF(L26="Entre 10 y 50 SMLMV o afectación interna",0.4,IF(L26="Entre 50 y 100 SMLMV o afectación con algunos usuarios",0.6,IF(L26="Entre 100 y 500 SMLMV o fectación a nivel municipal/departamental",0.8,IF(L26="Mayor a 500 SMLMV o afectación nacional",1,"")))))</f>
        <v>1</v>
      </c>
      <c r="P26" s="130" t="str">
        <f>+IF(L26="Menor a 10 SMLMV o afectación a un área/proceso","Leve",IF(L26="Entre 10 y 50 SMLMV o afectación interna","Menor",IF(L26="Entre 50 y 100 SMLMV o afectación con algunos usuarios","Moderado",IF(L26="Entre 100 y 500 SMLMV o fectación a nivel municipal/departamental","Mayor",IF(L26="Mayor a 500 SMLMV o afectación nacional","Catastrófico","")))))</f>
        <v>Catastrófico</v>
      </c>
      <c r="Q26" s="127" t="str">
        <f>+IF(OR(K26="",L26=""),"",IF(AND(P26="Catastrófico",N26&lt;&gt;""),"Extremo",IF(AND(P26="Mayor",N26&lt;&gt;""),"Alto",IF(AND(N26="Muy Alta",O26&gt;0.1,O26&lt;0.7),"Alto",IF(AND(N26="Alta",P26="Moderado"),"Alto",IF(O26*M26&lt;0.1,"Bajo",IF(AND(N26="Alta",O26&lt;0.5),"Moderado",IF(AND(N26="Media",O26&lt;0.7),"Moderado",IF(AND(N26="Baja",OR(P26="Moderado",P26="Menor")),"Moderado",IF(AND(N26="Muy Baja",P26="Moderado"),"Moderado",))))))))))</f>
        <v>Extremo</v>
      </c>
      <c r="R26" s="114" t="s">
        <v>75</v>
      </c>
      <c r="S26" s="114" t="s">
        <v>81</v>
      </c>
      <c r="T26" s="121">
        <v>0</v>
      </c>
      <c r="U26" s="28">
        <v>1</v>
      </c>
      <c r="V26" s="22" t="s">
        <v>484</v>
      </c>
      <c r="W26" s="22" t="s">
        <v>105</v>
      </c>
      <c r="X26" s="22" t="s">
        <v>100</v>
      </c>
      <c r="Y26" s="25" t="str">
        <f>CONCATENATE(V26,W26,X26)</f>
        <v xml:space="preserve">La Alta Gerencia/ Asesor de la Oficina Asesora de Gestión Tecnológica y Transformación Digital  , realizarán las gestiones necesarias para trasladar el data center  de acuerdo con lo establecido por la super intendencia financiera en la circular 035 de 2006 y 052 de 2007 </v>
      </c>
      <c r="Z26" s="53" t="s">
        <v>103</v>
      </c>
      <c r="AA26" s="29" t="s">
        <v>76</v>
      </c>
      <c r="AB26" s="30">
        <f>+IF(AA26="","",IF(AA26="Preventivo",0.25,IF(AA26="correctivo",0.1,IF(AA26="detectivo",0.15))))</f>
        <v>0.1</v>
      </c>
      <c r="AC26" s="29" t="s">
        <v>62</v>
      </c>
      <c r="AD26" s="30">
        <f>+IF(AC26="","",IF(AC26="Automático",0.25,IF(AC26="Manual",0.15)))</f>
        <v>0.15</v>
      </c>
      <c r="AE26" s="29" t="s">
        <v>63</v>
      </c>
      <c r="AF26" s="30">
        <f>+IF(AE26="","",IF(AE26="Documentado",0.5,IF(AE26="Sin documentar",0)))</f>
        <v>0.5</v>
      </c>
      <c r="AG26" s="29" t="s">
        <v>64</v>
      </c>
      <c r="AH26" s="30">
        <f>+IF(AG26="","",IF(AG26="Continua",0.1,IF(AG26="Aleatoria",0.05)))</f>
        <v>0.1</v>
      </c>
      <c r="AI26" s="29" t="s">
        <v>65</v>
      </c>
      <c r="AJ26" s="31">
        <f>+IF(AI26="","",IF(AI26="Con registro",0.05,IF(AI26="Sin registro",0)))</f>
        <v>0.05</v>
      </c>
      <c r="AK26" s="31">
        <f>+IF(AA26="Preventivo",M26-(SUM(AB26,AD26)*M26),IF(AA26="Detectivo",M26-(SUM(AB26,AD26)*M26),M26))</f>
        <v>0.8</v>
      </c>
      <c r="AL26" s="124">
        <f>+IF(M26="","",MIN(AK26:AK28))</f>
        <v>0.48</v>
      </c>
      <c r="AM26" s="127" t="str">
        <f>+IF(AL26="","",IF(AL26&gt;0.8,"Muy Alta",IF(AND(AL26&lt;=0.8,AL26&gt;0.6),"Alta",IF(AND(AL26&lt;=0.6,AL26&gt;0.4),"Media",IF(AND(AL26&lt;=0.4,AL26&gt;0.2),"Baja","Muy Baja")))))</f>
        <v>Media</v>
      </c>
      <c r="AN26" s="31">
        <f>+IF(AA26="Correctivo",O26-(SUM(AB26,AD26)*O26),O26)</f>
        <v>0.75</v>
      </c>
      <c r="AO26" s="124">
        <f>+IF(L26="","",MIN(AN27:AN28))</f>
        <v>0.75</v>
      </c>
      <c r="AP26" s="130" t="str">
        <f>+IF(AO26="","",IF(AO26&gt;0.8,"Catastrófico",IF(AND(AO26&lt;=0.8,AO26&gt;0.6),"Mayor",IF(AND(AO26&lt;=0.6,AO26&gt;0.4),"Moderado",IF(AND(AO26&lt;=0.4,AO26&gt;0.2),"Menor","Leve")))))</f>
        <v>Mayor</v>
      </c>
      <c r="AQ26" s="127" t="str">
        <f>+IF(OR(AL26="",AO26=""),"",IF(AND(AP26="Catastrófico",AM26&lt;&gt;""),"Extremo",IF(AND(AP26="Mayor",AM26&lt;&gt;""),"Alto",IF(AND(AM26="Muy Alta",AO26&gt;0.1,AO26&lt;0.7),"Alto",IF(AND(AM26="Alta",AP26="Moderado"),"Alto",IF(AO26*AL26&lt;0.1,"Bajo",IF(AND(AM26="Alta",AO26&lt;0.5),"Moderado",IF(AND(AM26="Media",AO26&lt;0.7),"Moderado",IF(AND(AM26="Baja",OR(AP26="Moderado",AP26="Menor")),"Moderado",IF(AND(AM26="Muy Baja",AP26="Moderado"),"Moderado",))))))))))</f>
        <v>Alto</v>
      </c>
      <c r="AR26" s="168" t="s">
        <v>107</v>
      </c>
      <c r="AS26" s="136">
        <v>0.1</v>
      </c>
      <c r="AT26" s="33">
        <v>1</v>
      </c>
      <c r="AU26" s="22" t="s">
        <v>108</v>
      </c>
      <c r="AV26" s="22" t="s">
        <v>109</v>
      </c>
      <c r="AW26" s="52">
        <v>45992</v>
      </c>
      <c r="AX26" s="22" t="s">
        <v>459</v>
      </c>
      <c r="AY26" s="22" t="s">
        <v>474</v>
      </c>
      <c r="AZ26" s="22" t="s">
        <v>439</v>
      </c>
      <c r="BA26" s="71" t="s">
        <v>604</v>
      </c>
      <c r="BB26" s="72">
        <v>0.6</v>
      </c>
      <c r="BC26" s="71" t="s">
        <v>460</v>
      </c>
      <c r="BD26" s="114" t="s">
        <v>67</v>
      </c>
      <c r="BE26" s="117"/>
      <c r="BF26" s="118"/>
    </row>
    <row r="27" spans="1:59" s="34" customFormat="1" ht="129.75" customHeight="1" thickBot="1" x14ac:dyDescent="0.3">
      <c r="A27" s="141"/>
      <c r="B27" s="115"/>
      <c r="C27" s="115"/>
      <c r="D27" s="115"/>
      <c r="E27" s="115"/>
      <c r="F27" s="115"/>
      <c r="G27" s="128"/>
      <c r="H27" s="134"/>
      <c r="I27" s="115"/>
      <c r="J27" s="115"/>
      <c r="K27" s="115"/>
      <c r="L27" s="115"/>
      <c r="M27" s="125"/>
      <c r="N27" s="128"/>
      <c r="O27" s="125"/>
      <c r="P27" s="131"/>
      <c r="Q27" s="128"/>
      <c r="R27" s="115"/>
      <c r="S27" s="115"/>
      <c r="T27" s="122"/>
      <c r="U27" s="35">
        <v>2</v>
      </c>
      <c r="V27" s="22" t="s">
        <v>484</v>
      </c>
      <c r="W27" s="23" t="s">
        <v>101</v>
      </c>
      <c r="X27" s="23" t="s">
        <v>102</v>
      </c>
      <c r="Y27" s="25" t="str">
        <f>CONCATENATE(V27,W27,X27)</f>
        <v xml:space="preserve">La Alta Gerencia/ Asesor de la Oficina Asesora de Gestión Tecnológica y Transformación Digital , realizarán las adecuaciones locativas necesarias para la salvaguarda y custodia de la información almacenada en el data center existente con el fin de proteger la información de la entidad </v>
      </c>
      <c r="Z27" s="23" t="s">
        <v>104</v>
      </c>
      <c r="AA27" s="36" t="s">
        <v>82</v>
      </c>
      <c r="AB27" s="37">
        <f t="shared" ref="AB27:AB34" si="0">+IF(AA27="","",IF(AA27="Preventivo",0.25,IF(AA27="Detectivo",0.15,IF(AA27="Correctivo",0.1,))))</f>
        <v>0.25</v>
      </c>
      <c r="AC27" s="36" t="s">
        <v>62</v>
      </c>
      <c r="AD27" s="37">
        <f t="shared" ref="AD27:AD34" si="1">+IF(AC27="","",IF(AC27="Automático",0.25,IF(AC27="Manual",0.15)))</f>
        <v>0.15</v>
      </c>
      <c r="AE27" s="36" t="s">
        <v>106</v>
      </c>
      <c r="AF27" s="37">
        <f t="shared" ref="AF27:AF34" si="2">+IF(AE27="","",IF(AE27="Documentado",0.5,IF(AE27="Sin documentar",0)))</f>
        <v>0</v>
      </c>
      <c r="AG27" s="36" t="s">
        <v>64</v>
      </c>
      <c r="AH27" s="37">
        <f t="shared" ref="AH27:AH34" si="3">+IF(AG27="","",IF(AG27="Continua",0.1,IF(AG27="Aleatoria",0.05)))</f>
        <v>0.1</v>
      </c>
      <c r="AI27" s="36" t="s">
        <v>65</v>
      </c>
      <c r="AJ27" s="38">
        <f t="shared" ref="AJ27:AJ34" si="4">+IF(AI27="","",IF(AI27="Con registro",0.05,IF(AI27="Sin registro",0)))</f>
        <v>0.05</v>
      </c>
      <c r="AK27" s="31">
        <f>+IF(AA27="Preventivo",AK26-(SUM(AB27,AD27)*AK26),IF(AA27="Detectivo",AK26-(SUM(AB27,AD27)*AK26),AK26))</f>
        <v>0.48</v>
      </c>
      <c r="AL27" s="125"/>
      <c r="AM27" s="128"/>
      <c r="AN27" s="31">
        <f>+IF(AA27="Correctivo",AN26-(SUM(AB27,AD27)*AN26),AN26)</f>
        <v>0.75</v>
      </c>
      <c r="AO27" s="125"/>
      <c r="AP27" s="131"/>
      <c r="AQ27" s="128"/>
      <c r="AR27" s="169"/>
      <c r="AS27" s="134"/>
      <c r="AT27" s="39">
        <v>2</v>
      </c>
      <c r="AU27" s="24" t="s">
        <v>542</v>
      </c>
      <c r="AV27" s="23" t="s">
        <v>110</v>
      </c>
      <c r="AW27" s="52" t="s">
        <v>472</v>
      </c>
      <c r="AX27" s="23" t="s">
        <v>504</v>
      </c>
      <c r="AY27" s="48" t="s">
        <v>485</v>
      </c>
      <c r="AZ27" s="23" t="s">
        <v>440</v>
      </c>
      <c r="BA27" s="73" t="s">
        <v>543</v>
      </c>
      <c r="BB27" s="72">
        <v>0</v>
      </c>
      <c r="BC27" s="73" t="s">
        <v>460</v>
      </c>
      <c r="BD27" s="115"/>
      <c r="BE27" s="115"/>
      <c r="BF27" s="119"/>
    </row>
    <row r="28" spans="1:59" s="34" customFormat="1" ht="148.5" customHeight="1" thickBot="1" x14ac:dyDescent="0.3">
      <c r="A28" s="142"/>
      <c r="B28" s="116"/>
      <c r="C28" s="116"/>
      <c r="D28" s="116"/>
      <c r="E28" s="116"/>
      <c r="F28" s="116"/>
      <c r="G28" s="129"/>
      <c r="H28" s="135"/>
      <c r="I28" s="116"/>
      <c r="J28" s="116"/>
      <c r="K28" s="116"/>
      <c r="L28" s="116"/>
      <c r="M28" s="126"/>
      <c r="N28" s="129"/>
      <c r="O28" s="126"/>
      <c r="P28" s="132"/>
      <c r="Q28" s="129"/>
      <c r="R28" s="116"/>
      <c r="S28" s="116"/>
      <c r="T28" s="123"/>
      <c r="U28" s="40">
        <v>3</v>
      </c>
      <c r="V28" s="22"/>
      <c r="W28" s="24"/>
      <c r="X28" s="24"/>
      <c r="Y28" s="25"/>
      <c r="Z28" s="24"/>
      <c r="AA28" s="41"/>
      <c r="AB28" s="42" t="str">
        <f t="shared" si="0"/>
        <v/>
      </c>
      <c r="AC28" s="41"/>
      <c r="AD28" s="42" t="str">
        <f t="shared" si="1"/>
        <v/>
      </c>
      <c r="AE28" s="41"/>
      <c r="AF28" s="42" t="str">
        <f t="shared" si="2"/>
        <v/>
      </c>
      <c r="AG28" s="41"/>
      <c r="AH28" s="42" t="str">
        <f t="shared" si="3"/>
        <v/>
      </c>
      <c r="AI28" s="41"/>
      <c r="AJ28" s="43" t="str">
        <f t="shared" si="4"/>
        <v/>
      </c>
      <c r="AK28" s="31">
        <f>+IF(AA28="Preventivo",AK27-(SUM(AB28,AD28)*AK27),IF(AA28="Detectivo",AK27-(SUM(AB28,AD28)*AK27),AK27))</f>
        <v>0.48</v>
      </c>
      <c r="AL28" s="126"/>
      <c r="AM28" s="129"/>
      <c r="AN28" s="31">
        <f>+IF(AA28="Correctivo",AN27-(SUM(AB28,AD28)*AN27),AN27)</f>
        <v>0.75</v>
      </c>
      <c r="AO28" s="126"/>
      <c r="AP28" s="132"/>
      <c r="AQ28" s="129"/>
      <c r="AR28" s="170"/>
      <c r="AS28" s="135"/>
      <c r="AT28" s="44">
        <v>3</v>
      </c>
      <c r="AU28" s="24"/>
      <c r="AV28" s="24"/>
      <c r="AW28" s="52"/>
      <c r="AX28" s="22"/>
      <c r="AZ28" s="50"/>
      <c r="BA28" s="50"/>
      <c r="BB28" s="51"/>
      <c r="BC28" s="24"/>
      <c r="BD28" s="116"/>
      <c r="BE28" s="116"/>
      <c r="BF28" s="120"/>
    </row>
    <row r="29" spans="1:59" s="34" customFormat="1" ht="140.25" customHeight="1" thickBot="1" x14ac:dyDescent="0.3">
      <c r="A29" s="140" t="s">
        <v>53</v>
      </c>
      <c r="B29" s="114" t="s">
        <v>79</v>
      </c>
      <c r="C29" s="114" t="s">
        <v>78</v>
      </c>
      <c r="D29" s="114" t="s">
        <v>61</v>
      </c>
      <c r="E29" s="114" t="s">
        <v>111</v>
      </c>
      <c r="F29" s="114" t="s">
        <v>113</v>
      </c>
      <c r="G29" s="127" t="str">
        <f>+IF(OR(D29&lt;&gt;"",E29&lt;&gt;"",F29&lt;&gt;""),CONCATENATE("Posibilidad de ",D29," por ",E29," debido a ",F29),"")</f>
        <v xml:space="preserve">Posibilidad de afectación económica y reputacional por que no se realiza mantenimiento de las UPS debido a incumplimiento de cronogramas de mantenimiento o falta de recursos </v>
      </c>
      <c r="H29" s="133" t="s">
        <v>112</v>
      </c>
      <c r="I29" s="114" t="s">
        <v>73</v>
      </c>
      <c r="J29" s="114" t="s">
        <v>114</v>
      </c>
      <c r="K29" s="114" t="s">
        <v>80</v>
      </c>
      <c r="L29" s="114" t="s">
        <v>99</v>
      </c>
      <c r="M29" s="124">
        <f>+IF(K29="Máximo 2 veces",0.2,IF(K29="Entre 3 a 24 veces",0.4,IF(K29="Entre 24 a 500 veces",0.6,IF(K29="Entre 500 a 5000 veces",0.8,IF(K29="Mas de 5000 veces",1,"")))))</f>
        <v>0.4</v>
      </c>
      <c r="N29" s="127" t="str">
        <f>+IF(M29="","",IF(M29&gt;0.8,"Muy Alta",IF(AND(M29&lt;=0.8,M29&gt;0.6),"Alta",IF(AND(M29&lt;=0.6,M29&gt;0.4),"Media",IF(AND(M29&lt;=0.4,M29&gt;0.2),"Baja","Muy Baja")))))</f>
        <v>Baja</v>
      </c>
      <c r="O29" s="124">
        <f>+IF(L29="Menor a 10 SMLMV o afectación a un área/proceso",0.2,IF(L29="Entre 10 y 50 SMLMV o afectación interna",0.4,IF(L29="Entre 50 y 100 SMLMV o afectación con algunos usuarios",0.6,IF(L29="Entre 100 y 500 SMLMV o fectación a nivel municipal/departamental",0.8,IF(L29="Mayor a 500 SMLMV o afectación nacional",1,"")))))</f>
        <v>0.8</v>
      </c>
      <c r="P29" s="130" t="str">
        <f>+IF(L29="Menor a 10 SMLMV o afectación a un área/proceso","Leve",IF(L29="Entre 10 y 50 SMLMV o afectación interna","Menor",IF(L29="Entre 50 y 100 SMLMV o afectación con algunos usuarios","Moderado",IF(L29="Entre 100 y 500 SMLMV o fectación a nivel municipal/departamental","Mayor",IF(L29="Mayor a 500 SMLMV o afectación nacional","Catastrófico","")))))</f>
        <v>Mayor</v>
      </c>
      <c r="Q29" s="127" t="str">
        <f>+IF(OR(K29="",L29=""),"",IF(AND(P29="Catastrófico",N29&lt;&gt;""),"Extremo",IF(AND(P29="Mayor",N29&lt;&gt;""),"Alto",IF(AND(N29="Muy Alta",O29&gt;0.1,O29&lt;0.7),"Alto",IF(AND(N29="Alta",P29="Moderado"),"Alto",IF(O29*M29&lt;0.1,"Bajo",IF(AND(N29="Alta",O29&lt;0.5),"Moderado",IF(AND(N29="Media",O29&lt;0.7),"Moderado",IF(AND(N29="Baja",OR(P29="Moderado",P29="Menor")),"Moderado",IF(AND(N29="Muy Baja",P29="Moderado"),"Moderado",))))))))))</f>
        <v>Alto</v>
      </c>
      <c r="R29" s="114" t="s">
        <v>75</v>
      </c>
      <c r="S29" s="114" t="s">
        <v>81</v>
      </c>
      <c r="T29" s="121">
        <v>0</v>
      </c>
      <c r="U29" s="28">
        <v>1</v>
      </c>
      <c r="V29" s="22" t="s">
        <v>479</v>
      </c>
      <c r="W29" s="22" t="s">
        <v>189</v>
      </c>
      <c r="X29" s="22" t="s">
        <v>190</v>
      </c>
      <c r="Y29" s="25" t="str">
        <f t="shared" ref="Y29:Y34" si="5">CONCATENATE(V29,W29,X29)</f>
        <v xml:space="preserve">Oficina Asesora de Gestión Tecnológica y Transformación Digital  realizará Monitoreo y Alarmas: Implementar un sistema de monitoreo que alerte automáticamente sobre la proximidad de las fechas de mantenimiento programadas.Esto incluye el uso de software que gestione las fechas de mantenimiento y envíe recordatorios a los responsables.
</v>
      </c>
      <c r="Z29" s="22" t="s">
        <v>195</v>
      </c>
      <c r="AA29" s="29" t="s">
        <v>82</v>
      </c>
      <c r="AB29" s="30">
        <f>+IF(AA29="","",IF(AA29="Preventivo",0.25,IF(AA29="Detectivo",0.15,IF(AA29="Correctivo",0.1,))))</f>
        <v>0.25</v>
      </c>
      <c r="AC29" s="29" t="s">
        <v>62</v>
      </c>
      <c r="AD29" s="30">
        <f>+IF(AC29="","",IF(AC29="Automático",0.25,IF(AC29="Manual",0.15)))</f>
        <v>0.15</v>
      </c>
      <c r="AE29" s="29" t="s">
        <v>63</v>
      </c>
      <c r="AF29" s="30">
        <f>+IF(AE29="","",IF(AE29="Documentado",0.5,IF(AE29="Sin documentar",0)))</f>
        <v>0.5</v>
      </c>
      <c r="AG29" s="29" t="s">
        <v>64</v>
      </c>
      <c r="AH29" s="30">
        <f>+IF(AG29="","",IF(AG29="Continua",0.1,IF(AG29="Aleatoria",0.05)))</f>
        <v>0.1</v>
      </c>
      <c r="AI29" s="29" t="s">
        <v>65</v>
      </c>
      <c r="AJ29" s="31">
        <f>+IF(AI29="","",IF(AI29="Con registro",0.05,IF(AI29="Sin registro",0)))</f>
        <v>0.05</v>
      </c>
      <c r="AK29" s="31">
        <f>+IF(AA29="Preventivo",M29-(SUM(AB29,AD29)*M29),IF(AA29="Detectivo",M29-(SUM(AB29,AD29)*M29),M29))</f>
        <v>0.24</v>
      </c>
      <c r="AL29" s="124">
        <f>+IF(M29="","",MIN(AK29:AK31))</f>
        <v>8.6399999999999991E-2</v>
      </c>
      <c r="AM29" s="127" t="str">
        <f>+IF(AL29="","",IF(AL29&gt;0.8,"Muy Alta",IF(AND(AL29&lt;=0.8,AL29&gt;0.6),"Alta",IF(AND(AL29&lt;=0.6,AL29&gt;0.4),"Media",IF(AND(AL29&lt;=0.4,AL29&gt;0.2),"Baja","Muy Baja")))))</f>
        <v>Muy Baja</v>
      </c>
      <c r="AN29" s="31">
        <f>+IF(AA29="Correctivo",O29-(SUM(AB29,AD29)*O29),O29)</f>
        <v>0.8</v>
      </c>
      <c r="AO29" s="124">
        <f>+IF(L29="","",MIN(AN30:AN31))</f>
        <v>0.8</v>
      </c>
      <c r="AP29" s="130" t="str">
        <f>+IF(AO29="","",IF(AO29&gt;0.8,"Catastrófico",IF(AND(AO29&lt;=0.8,AO29&gt;0.6),"Mayor",IF(AND(AO29&lt;=0.6,AO29&gt;0.4),"Moderado",IF(AND(AO29&lt;=0.4,AO29&gt;0.2),"Menor","Leve")))))</f>
        <v>Mayor</v>
      </c>
      <c r="AQ29" s="127" t="str">
        <f t="shared" ref="AQ29" si="6">+IF(OR(AL29="",AO29=""),"",IF(AND(AP29="Catastrófico",AM29&lt;&gt;""),"Extremo",IF(AND(AP29="Mayor",AM29&lt;&gt;""),"Alto",IF(AND(AM29="Muy Alta",AO29&gt;0.1,AO29&lt;0.7),"Alto",IF(AND(AM29="Alta",AP29="Moderado"),"Alto",IF(AO29*AL29&lt;0.1,"Bajo",IF(AND(AM29="Alta",AO29&lt;0.5),"Moderado",IF(AND(AM29="Media",AO29&lt;0.7),"Moderado",IF(AND(AM29="Baja",OR(AP29="Moderado",AP29="Menor")),"Moderado",IF(AND(AM29="Muy Baja",AP29="Moderado"),"Moderado",))))))))))</f>
        <v>Alto</v>
      </c>
      <c r="AR29" s="133" t="s">
        <v>217</v>
      </c>
      <c r="AS29" s="136">
        <v>0</v>
      </c>
      <c r="AT29" s="33">
        <v>1</v>
      </c>
      <c r="AU29" s="26" t="s">
        <v>492</v>
      </c>
      <c r="AV29" s="60" t="s">
        <v>66</v>
      </c>
      <c r="AW29" s="58" t="s">
        <v>473</v>
      </c>
      <c r="AX29" s="26" t="s">
        <v>544</v>
      </c>
      <c r="AY29" s="66" t="s">
        <v>475</v>
      </c>
      <c r="AZ29" s="24" t="s">
        <v>545</v>
      </c>
      <c r="BA29" s="69" t="s">
        <v>546</v>
      </c>
      <c r="BB29" s="70">
        <v>0.9</v>
      </c>
      <c r="BC29" s="69" t="s">
        <v>460</v>
      </c>
      <c r="BD29" s="114" t="s">
        <v>67</v>
      </c>
      <c r="BE29" s="117"/>
      <c r="BF29" s="118"/>
    </row>
    <row r="30" spans="1:59" s="34" customFormat="1" ht="114.75" thickBot="1" x14ac:dyDescent="0.3">
      <c r="A30" s="141"/>
      <c r="B30" s="115"/>
      <c r="C30" s="115"/>
      <c r="D30" s="115"/>
      <c r="E30" s="115"/>
      <c r="F30" s="115"/>
      <c r="G30" s="128"/>
      <c r="H30" s="134"/>
      <c r="I30" s="115"/>
      <c r="J30" s="115"/>
      <c r="K30" s="115"/>
      <c r="L30" s="115"/>
      <c r="M30" s="125"/>
      <c r="N30" s="128"/>
      <c r="O30" s="125"/>
      <c r="P30" s="131"/>
      <c r="Q30" s="128"/>
      <c r="R30" s="115"/>
      <c r="S30" s="115"/>
      <c r="T30" s="122"/>
      <c r="U30" s="35">
        <v>2</v>
      </c>
      <c r="V30" s="22" t="s">
        <v>479</v>
      </c>
      <c r="W30" s="23" t="s">
        <v>192</v>
      </c>
      <c r="X30" s="23" t="s">
        <v>191</v>
      </c>
      <c r="Y30" s="26" t="str">
        <f t="shared" si="5"/>
        <v>Oficina Asesora de Gestión Tecnológica y Transformación Digital realizará Protocolos de Verificación: Establecer protocolos de verificación periódica para asegurar que se realicen los mantenimientos según el cronograma.Esto puede incluir auditorías internas o externas que evalúen la ejecución del mantenimiento.</v>
      </c>
      <c r="Z30" s="23" t="s">
        <v>196</v>
      </c>
      <c r="AA30" s="36" t="s">
        <v>82</v>
      </c>
      <c r="AB30" s="37">
        <f t="shared" si="0"/>
        <v>0.25</v>
      </c>
      <c r="AC30" s="36" t="s">
        <v>62</v>
      </c>
      <c r="AD30" s="37">
        <f t="shared" si="1"/>
        <v>0.15</v>
      </c>
      <c r="AE30" s="36" t="s">
        <v>63</v>
      </c>
      <c r="AF30" s="37">
        <f t="shared" si="2"/>
        <v>0.5</v>
      </c>
      <c r="AG30" s="36" t="s">
        <v>64</v>
      </c>
      <c r="AH30" s="37">
        <f t="shared" si="3"/>
        <v>0.1</v>
      </c>
      <c r="AI30" s="36" t="s">
        <v>65</v>
      </c>
      <c r="AJ30" s="38">
        <f t="shared" si="4"/>
        <v>0.05</v>
      </c>
      <c r="AK30" s="31">
        <f>+IF(AA30="Preventivo",AK29-(SUM(AB30,AD30)*AK29),IF(AA30="Detectivo",AK29-(SUM(AB30,AD30)*AK29),AK29))</f>
        <v>0.14399999999999999</v>
      </c>
      <c r="AL30" s="125"/>
      <c r="AM30" s="128"/>
      <c r="AN30" s="31">
        <f>+IF(AA30="Correctivo",AN29-(SUM(AB30,AD30)*AN29),AN29)</f>
        <v>0.8</v>
      </c>
      <c r="AO30" s="125"/>
      <c r="AP30" s="131"/>
      <c r="AQ30" s="128"/>
      <c r="AR30" s="134"/>
      <c r="AS30" s="134"/>
      <c r="AT30" s="39">
        <v>2</v>
      </c>
      <c r="AU30" s="24"/>
      <c r="AV30" s="24"/>
      <c r="AW30" s="52"/>
      <c r="AX30" s="22"/>
      <c r="AZ30" s="50"/>
      <c r="BA30" s="50"/>
      <c r="BB30" s="51"/>
      <c r="BC30" s="24"/>
      <c r="BD30" s="115"/>
      <c r="BE30" s="115"/>
      <c r="BF30" s="119"/>
    </row>
    <row r="31" spans="1:59" s="34" customFormat="1" ht="112.5" customHeight="1" thickBot="1" x14ac:dyDescent="0.3">
      <c r="A31" s="142"/>
      <c r="B31" s="116"/>
      <c r="C31" s="116"/>
      <c r="D31" s="116"/>
      <c r="E31" s="116"/>
      <c r="F31" s="116"/>
      <c r="G31" s="129"/>
      <c r="H31" s="135"/>
      <c r="I31" s="116"/>
      <c r="J31" s="116"/>
      <c r="K31" s="116"/>
      <c r="L31" s="116"/>
      <c r="M31" s="126"/>
      <c r="N31" s="129"/>
      <c r="O31" s="126"/>
      <c r="P31" s="132"/>
      <c r="Q31" s="129"/>
      <c r="R31" s="116"/>
      <c r="S31" s="116"/>
      <c r="T31" s="123"/>
      <c r="U31" s="40">
        <v>3</v>
      </c>
      <c r="V31" s="22" t="s">
        <v>479</v>
      </c>
      <c r="W31" s="24" t="s">
        <v>193</v>
      </c>
      <c r="X31" s="24" t="s">
        <v>194</v>
      </c>
      <c r="Y31" s="27" t="str">
        <f t="shared" si="5"/>
        <v>Oficina Asesora de Gestión Tecnológica y Transformación Digital  realizará Capacitación y Concientización: Proporcionar capacitación continua al personal encargado del mantenimiento sobre la importancia del cronograma y las consecuencias del incumplimiento.Incluir sesiones de concientización sobre la función crítica de la UPS en la infraestructura tecnológica.</v>
      </c>
      <c r="Z31" s="24" t="s">
        <v>197</v>
      </c>
      <c r="AA31" s="41" t="s">
        <v>82</v>
      </c>
      <c r="AB31" s="42">
        <f t="shared" si="0"/>
        <v>0.25</v>
      </c>
      <c r="AC31" s="41" t="s">
        <v>62</v>
      </c>
      <c r="AD31" s="42">
        <f t="shared" si="1"/>
        <v>0.15</v>
      </c>
      <c r="AE31" s="41" t="s">
        <v>63</v>
      </c>
      <c r="AF31" s="42">
        <f t="shared" si="2"/>
        <v>0.5</v>
      </c>
      <c r="AG31" s="41" t="s">
        <v>64</v>
      </c>
      <c r="AH31" s="42">
        <f t="shared" si="3"/>
        <v>0.1</v>
      </c>
      <c r="AI31" s="41" t="s">
        <v>65</v>
      </c>
      <c r="AJ31" s="43">
        <f t="shared" si="4"/>
        <v>0.05</v>
      </c>
      <c r="AK31" s="31">
        <f>+IF(AA31="Preventivo",AK30-(SUM(AB31,AD31)*AK30),IF(AA31="Detectivo",AK30-(SUM(AB31,AD31)*AK30),AK30))</f>
        <v>8.6399999999999991E-2</v>
      </c>
      <c r="AL31" s="126"/>
      <c r="AM31" s="129"/>
      <c r="AN31" s="31">
        <f>+IF(AA31="Correctivo",AN30-(SUM(AB31,AD31)*AN30),AN30)</f>
        <v>0.8</v>
      </c>
      <c r="AO31" s="126"/>
      <c r="AP31" s="132"/>
      <c r="AQ31" s="129"/>
      <c r="AR31" s="135"/>
      <c r="AS31" s="135"/>
      <c r="AT31" s="44">
        <v>3</v>
      </c>
      <c r="AU31" s="24"/>
      <c r="AV31" s="24"/>
      <c r="AW31" s="52"/>
      <c r="AX31" s="22"/>
      <c r="AY31" s="26"/>
      <c r="AZ31" s="66"/>
      <c r="BA31" s="66"/>
      <c r="BB31" s="51"/>
      <c r="BC31" s="24"/>
      <c r="BD31" s="116"/>
      <c r="BE31" s="116"/>
      <c r="BF31" s="120"/>
    </row>
    <row r="32" spans="1:59" s="34" customFormat="1" ht="140.25" customHeight="1" thickBot="1" x14ac:dyDescent="0.3">
      <c r="A32" s="140" t="s">
        <v>54</v>
      </c>
      <c r="B32" s="143" t="s">
        <v>547</v>
      </c>
      <c r="C32" s="114" t="s">
        <v>83</v>
      </c>
      <c r="D32" s="114" t="s">
        <v>61</v>
      </c>
      <c r="E32" s="114" t="s">
        <v>548</v>
      </c>
      <c r="F32" s="114" t="s">
        <v>161</v>
      </c>
      <c r="G32" s="127" t="str">
        <f>+IF(OR(D32&lt;&gt;"",E32&lt;&gt;"",F32&lt;&gt;""),CONCATENATE("Posibilidad de ",D32," por ",E32," debido a ",F32),"")</f>
        <v>Posibilidad de afectación económica y reputacional por acceso al sistema sin autorización debido a falta de control a usuarios</v>
      </c>
      <c r="H32" s="133" t="s">
        <v>85</v>
      </c>
      <c r="I32" s="114" t="s">
        <v>86</v>
      </c>
      <c r="J32" s="114" t="s">
        <v>87</v>
      </c>
      <c r="K32" s="114" t="s">
        <v>84</v>
      </c>
      <c r="L32" s="114" t="s">
        <v>77</v>
      </c>
      <c r="M32" s="124">
        <f>+IF(K32="Máximo 2 veces",0.2,IF(K32="Entre 3 a 24 veces",0.4,IF(K32="Entre 24 a 500 veces",0.6,IF(K32="Entre 500 a 5000 veces",0.8,IF(K32="Mas de 5000 veces",1,"")))))</f>
        <v>0.6</v>
      </c>
      <c r="N32" s="127" t="str">
        <f>+IF(M32="","",IF(M32&gt;0.8,"Muy Alta",IF(AND(M32&lt;=0.8,M32&gt;0.6),"Alta",IF(AND(M32&lt;=0.6,M32&gt;0.4),"Media",IF(AND(M32&lt;=0.4,M32&gt;0.2),"Baja","Muy Baja")))))</f>
        <v>Media</v>
      </c>
      <c r="O32" s="124">
        <f>+IF(L32="Menor a 10 SMLMV o afectación a un área/proceso",0.2,IF(L32="Entre 10 y 50 SMLMV o afectación interna",0.4,IF(L32="Entre 50 y 100 SMLMV o afectación con algunos usuarios",0.6,IF(L32="Entre 100 y 500 SMLMV o fectación a nivel municipal/departamental",0.8,IF(L32="Mayor a 500 SMLMV o afectación nacional",1,"")))))</f>
        <v>1</v>
      </c>
      <c r="P32" s="130" t="str">
        <f>+IF(L32="Menor a 10 SMLMV o afectación a un área/proceso","Leve",IF(L32="Entre 10 y 50 SMLMV o afectación interna","Menor",IF(L32="Entre 50 y 100 SMLMV o afectación con algunos usuarios","Moderado",IF(L32="Entre 100 y 500 SMLMV o fectación a nivel municipal/departamental","Mayor",IF(L32="Mayor a 500 SMLMV o afectación nacional","Catastrófico","")))))</f>
        <v>Catastrófico</v>
      </c>
      <c r="Q32" s="127" t="str">
        <f>+IF(OR(K32="",L32=""),"",IF(AND(P32="Catastrófico",N32&lt;&gt;""),"Extremo",IF(AND(P32="Mayor",N32&lt;&gt;""),"Alto",IF(AND(N32="Muy Alta",O32&gt;0.1,O32&lt;0.7),"Alto",IF(AND(N32="Alta",P32="Moderado"),"Alto",IF(O32*M32&lt;0.1,"Bajo",IF(AND(N32="Alta",O32&lt;0.5),"Moderado",IF(AND(N32="Media",O32&lt;0.7),"Moderado",IF(AND(N32="Baja",OR(P32="Moderado",P32="Menor")),"Moderado",IF(AND(N32="Muy Baja",P32="Moderado"),"Moderado",))))))))))</f>
        <v>Extremo</v>
      </c>
      <c r="R32" s="114" t="s">
        <v>88</v>
      </c>
      <c r="S32" s="114" t="s">
        <v>81</v>
      </c>
      <c r="T32" s="121">
        <v>0</v>
      </c>
      <c r="U32" s="28">
        <v>1</v>
      </c>
      <c r="V32" s="22" t="s">
        <v>479</v>
      </c>
      <c r="W32" s="22" t="s">
        <v>119</v>
      </c>
      <c r="X32" s="22" t="s">
        <v>117</v>
      </c>
      <c r="Y32" s="25" t="str">
        <f>CONCATENATE(V32,W32,X32)</f>
        <v>Oficina Asesora de Gestión Tecnológica y Transformación Digital  aplica permisos a las cuentas de usuario de acuerdo a su perfil y actividades laborales.  Los permisos y privilegios otorgados a las cuentas de usuarios se realizarán de acuerdo a los perfiles definidos para cada cargo.   Generar formatos o reportes del sistema que permitan verificar o generar la evidencia que se cumple con los controles existentes.</v>
      </c>
      <c r="Z32" s="22" t="s">
        <v>118</v>
      </c>
      <c r="AA32" s="29" t="s">
        <v>82</v>
      </c>
      <c r="AB32" s="30">
        <f>+IF(AA32="","",IF(AA32="Preventivo",0.25,IF(AA32="Detectivo",0.15,IF(AA32="Correctivo",0.1,))))</f>
        <v>0.25</v>
      </c>
      <c r="AC32" s="29" t="s">
        <v>91</v>
      </c>
      <c r="AD32" s="30">
        <f>+IF(AC32="","",IF(AC32="Automático",0.25,IF(AC32="Manual",0.15)))</f>
        <v>0.25</v>
      </c>
      <c r="AE32" s="29" t="s">
        <v>63</v>
      </c>
      <c r="AF32" s="30">
        <f>+IF(AE32="","",IF(AE32="Documentado",0.5,IF(AE32="Sin documentar",0)))</f>
        <v>0.5</v>
      </c>
      <c r="AG32" s="29" t="s">
        <v>64</v>
      </c>
      <c r="AH32" s="30">
        <f>+IF(AG32="","",IF(AG32="Continua",0.1,IF(AG32="Aleatoria",0.05)))</f>
        <v>0.1</v>
      </c>
      <c r="AI32" s="29" t="s">
        <v>65</v>
      </c>
      <c r="AJ32" s="31">
        <f>+IF(AI32="","",IF(AI32="Con registro",0.05,IF(AI32="Sin registro",0)))</f>
        <v>0.05</v>
      </c>
      <c r="AK32" s="31">
        <f>+IF(AA32="Preventivo",M32-(SUM(AB32,AD32)*M32),IF(AA32="Detectivo",M32-(SUM(AB32,AD32)*M32),M32))</f>
        <v>0.3</v>
      </c>
      <c r="AL32" s="124">
        <f>+IF(M32="","",MIN(AK32:AK34))</f>
        <v>0.3</v>
      </c>
      <c r="AM32" s="127" t="str">
        <f>+IF(AL32="","",IF(AL32&gt;0.8,"Muy Alta",IF(AND(AL32&lt;=0.8,AL32&gt;0.6),"Alta",IF(AND(AL32&lt;=0.6,AL32&gt;0.4),"Media",IF(AND(AL32&lt;=0.4,AL32&gt;0.2),"Baja","Muy Baja")))))</f>
        <v>Baja</v>
      </c>
      <c r="AN32" s="32">
        <f>+IF(OR(S32="",S32="No"),O32,O32-(O32*T32))</f>
        <v>1</v>
      </c>
      <c r="AO32" s="124">
        <f>+IF(L32="","",MIN(AN33:AN34))</f>
        <v>0.5625</v>
      </c>
      <c r="AP32" s="130" t="str">
        <f>+IF(AO32="","",IF(AO32&gt;0.8,"Catastrófico",IF(AND(AO32&lt;=0.8,AO32&gt;0.6),"Mayor",IF(AND(AO32&lt;=0.6,AO32&gt;0.4),"Moderado",IF(AND(AO32&lt;=0.4,AO32&gt;0.2),"Menor","Leve")))))</f>
        <v>Moderado</v>
      </c>
      <c r="AQ32" s="127" t="str">
        <f t="shared" ref="AQ32" si="7">+IF(OR(AL32="",AO32=""),"",IF(AND(AP32="Catastrófico",AM32&lt;&gt;""),"Extremo",IF(AND(AP32="Mayor",AM32&lt;&gt;""),"Alto",IF(AND(AM32="Muy Alta",AO32&gt;0.1,AO32&lt;0.7),"Alto",IF(AND(AM32="Alta",AP32="Moderado"),"Alto",IF(AO32*AL32&lt;0.1,"Bajo",IF(AND(AM32="Alta",AO32&lt;0.5),"Moderado",IF(AND(AM32="Media",AO32&lt;0.7),"Moderado",IF(AND(AM32="Baja",OR(AP32="Moderado",AP32="Menor")),"Moderado",IF(AND(AM32="Muy Baja",AP32="Moderado"),"Moderado",))))))))))</f>
        <v>Moderado</v>
      </c>
      <c r="AR32" s="133" t="s">
        <v>198</v>
      </c>
      <c r="AS32" s="136">
        <v>1</v>
      </c>
      <c r="AT32" s="33">
        <v>1</v>
      </c>
      <c r="AU32" s="60" t="s">
        <v>549</v>
      </c>
      <c r="AV32" s="60" t="s">
        <v>66</v>
      </c>
      <c r="AW32" s="62">
        <v>45992</v>
      </c>
      <c r="AX32" s="60" t="s">
        <v>93</v>
      </c>
      <c r="AY32" s="63" t="s">
        <v>476</v>
      </c>
      <c r="AZ32" s="60" t="s">
        <v>550</v>
      </c>
      <c r="BA32" s="82" t="s">
        <v>505</v>
      </c>
      <c r="BB32" s="72">
        <v>1</v>
      </c>
      <c r="BC32" s="71" t="s">
        <v>460</v>
      </c>
      <c r="BD32" s="114" t="s">
        <v>67</v>
      </c>
      <c r="BE32" s="117"/>
      <c r="BF32" s="118" t="s">
        <v>551</v>
      </c>
    </row>
    <row r="33" spans="1:58" s="34" customFormat="1" ht="157.5" thickBot="1" x14ac:dyDescent="0.3">
      <c r="A33" s="141"/>
      <c r="B33" s="115"/>
      <c r="C33" s="115"/>
      <c r="D33" s="115"/>
      <c r="E33" s="115"/>
      <c r="F33" s="115"/>
      <c r="G33" s="128"/>
      <c r="H33" s="134"/>
      <c r="I33" s="115"/>
      <c r="J33" s="115"/>
      <c r="K33" s="115"/>
      <c r="L33" s="115"/>
      <c r="M33" s="125"/>
      <c r="N33" s="128"/>
      <c r="O33" s="125"/>
      <c r="P33" s="131"/>
      <c r="Q33" s="128"/>
      <c r="R33" s="115"/>
      <c r="S33" s="115"/>
      <c r="T33" s="122"/>
      <c r="U33" s="35">
        <v>2</v>
      </c>
      <c r="V33" s="23" t="s">
        <v>479</v>
      </c>
      <c r="W33" s="22" t="s">
        <v>89</v>
      </c>
      <c r="X33" s="23"/>
      <c r="Y33" s="26" t="str">
        <f t="shared" si="5"/>
        <v>Oficina Asesora de Gestión Tecnológica y Transformación Digital  Implementación formato para la solicitud de activación de usuarios solicitado por la dirección administrativa sobre cada usuario.</v>
      </c>
      <c r="Z33" s="23" t="s">
        <v>90</v>
      </c>
      <c r="AA33" s="36" t="s">
        <v>76</v>
      </c>
      <c r="AB33" s="37">
        <f t="shared" si="0"/>
        <v>0.1</v>
      </c>
      <c r="AC33" s="36" t="s">
        <v>62</v>
      </c>
      <c r="AD33" s="37">
        <f t="shared" si="1"/>
        <v>0.15</v>
      </c>
      <c r="AE33" s="36" t="s">
        <v>63</v>
      </c>
      <c r="AF33" s="37">
        <f t="shared" si="2"/>
        <v>0.5</v>
      </c>
      <c r="AG33" s="36" t="s">
        <v>92</v>
      </c>
      <c r="AH33" s="37">
        <f t="shared" si="3"/>
        <v>0.05</v>
      </c>
      <c r="AI33" s="36" t="s">
        <v>65</v>
      </c>
      <c r="AJ33" s="38">
        <f t="shared" si="4"/>
        <v>0.05</v>
      </c>
      <c r="AK33" s="31">
        <f>+IF(AA33="Preventivo",AK32-(SUM(AB33,AD33)*AK32),IF(AA33="Detectivo",AK32-(SUM(AB33,AD33)*AK32),AK32))</f>
        <v>0.3</v>
      </c>
      <c r="AL33" s="125"/>
      <c r="AM33" s="128"/>
      <c r="AN33" s="31">
        <f>+IF(AA33="Correctivo",AN32-(SUM(AB33,AD33)*AN32),AN32)</f>
        <v>0.75</v>
      </c>
      <c r="AO33" s="125"/>
      <c r="AP33" s="131"/>
      <c r="AQ33" s="128"/>
      <c r="AR33" s="134"/>
      <c r="AS33" s="134"/>
      <c r="AT33" s="39">
        <v>2</v>
      </c>
      <c r="AU33" s="24" t="s">
        <v>201</v>
      </c>
      <c r="AV33" s="22" t="s">
        <v>124</v>
      </c>
      <c r="AW33" s="24" t="s">
        <v>487</v>
      </c>
      <c r="AX33" s="81" t="s">
        <v>510</v>
      </c>
      <c r="AY33" s="63" t="s">
        <v>475</v>
      </c>
      <c r="AZ33" s="24" t="s">
        <v>442</v>
      </c>
      <c r="BA33" s="74" t="s">
        <v>507</v>
      </c>
      <c r="BB33" s="72">
        <v>1</v>
      </c>
      <c r="BC33" s="74" t="s">
        <v>460</v>
      </c>
      <c r="BD33" s="115"/>
      <c r="BE33" s="115"/>
      <c r="BF33" s="119"/>
    </row>
    <row r="34" spans="1:58" s="34" customFormat="1" ht="86.25" thickBot="1" x14ac:dyDescent="0.3">
      <c r="A34" s="142"/>
      <c r="B34" s="116"/>
      <c r="C34" s="116"/>
      <c r="D34" s="116"/>
      <c r="E34" s="116"/>
      <c r="F34" s="116"/>
      <c r="G34" s="129"/>
      <c r="H34" s="135"/>
      <c r="I34" s="116"/>
      <c r="J34" s="116"/>
      <c r="K34" s="116"/>
      <c r="L34" s="116"/>
      <c r="M34" s="126"/>
      <c r="N34" s="129"/>
      <c r="O34" s="126"/>
      <c r="P34" s="132"/>
      <c r="Q34" s="129"/>
      <c r="R34" s="116"/>
      <c r="S34" s="116"/>
      <c r="T34" s="123"/>
      <c r="U34" s="40">
        <v>3</v>
      </c>
      <c r="V34" s="24" t="s">
        <v>479</v>
      </c>
      <c r="W34" s="24" t="s">
        <v>199</v>
      </c>
      <c r="X34" s="24"/>
      <c r="Y34" s="27" t="str">
        <f t="shared" si="5"/>
        <v>Oficina Asesora de Gestión Tecnológica y Transformación Digital  promoverá una Política de Contraseñas Seguras y Ciclo de Vida de Usuarios: Establecer políticas de contraseñas robustas (mínimo de caracteres, combinación de letras, números y símbolos) y aplicar procesos de ciclo de vida de usuarios, como la creación, modificación, y eliminación de cuentas cuando los empleados cambien de rol o abandonen la organización.</v>
      </c>
      <c r="Z34" s="24" t="s">
        <v>200</v>
      </c>
      <c r="AA34" s="41" t="s">
        <v>76</v>
      </c>
      <c r="AB34" s="42">
        <f t="shared" si="0"/>
        <v>0.1</v>
      </c>
      <c r="AC34" s="41" t="s">
        <v>62</v>
      </c>
      <c r="AD34" s="42">
        <f t="shared" si="1"/>
        <v>0.15</v>
      </c>
      <c r="AE34" s="41" t="s">
        <v>63</v>
      </c>
      <c r="AF34" s="42">
        <f t="shared" si="2"/>
        <v>0.5</v>
      </c>
      <c r="AG34" s="41" t="s">
        <v>64</v>
      </c>
      <c r="AH34" s="42">
        <f t="shared" si="3"/>
        <v>0.1</v>
      </c>
      <c r="AI34" s="41" t="s">
        <v>65</v>
      </c>
      <c r="AJ34" s="43">
        <f t="shared" si="4"/>
        <v>0.05</v>
      </c>
      <c r="AK34" s="31">
        <f>+IF(AA34="Preventivo",AK33-(SUM(AB34,AD34)*AK33),IF(AA34="Detectivo",AK33-(SUM(AB34,AD34)*AK33),AK33))</f>
        <v>0.3</v>
      </c>
      <c r="AL34" s="126"/>
      <c r="AM34" s="129"/>
      <c r="AN34" s="31">
        <f>+IF(AA34="Correctivo",AN33-(SUM(AB34,AD34)*AN33),AN33)</f>
        <v>0.5625</v>
      </c>
      <c r="AO34" s="126"/>
      <c r="AP34" s="132"/>
      <c r="AQ34" s="129"/>
      <c r="AR34" s="135"/>
      <c r="AS34" s="135"/>
      <c r="AT34" s="44">
        <v>3</v>
      </c>
      <c r="AU34" s="24"/>
      <c r="AV34" s="22"/>
      <c r="AW34" s="24"/>
      <c r="AX34" s="24"/>
      <c r="AY34" s="63"/>
      <c r="AZ34" s="24"/>
      <c r="BA34" s="74"/>
      <c r="BB34" s="72"/>
      <c r="BC34" s="74"/>
      <c r="BD34" s="116"/>
      <c r="BE34" s="116"/>
      <c r="BF34" s="120"/>
    </row>
    <row r="35" spans="1:58" s="34" customFormat="1" ht="113.25" customHeight="1" thickBot="1" x14ac:dyDescent="0.3">
      <c r="A35" s="140" t="s">
        <v>115</v>
      </c>
      <c r="B35" s="143" t="s">
        <v>116</v>
      </c>
      <c r="C35" s="114" t="s">
        <v>83</v>
      </c>
      <c r="D35" s="114" t="s">
        <v>61</v>
      </c>
      <c r="E35" s="114" t="s">
        <v>120</v>
      </c>
      <c r="F35" s="114" t="s">
        <v>202</v>
      </c>
      <c r="G35" s="127" t="str">
        <f>+IF(OR(D35&lt;&gt;"",E35&lt;&gt;"",F35&lt;&gt;""),CONCATENATE("Posibilidad de ",D35," por ",E35," debido a ",F35),"")</f>
        <v xml:space="preserve">Posibilidad de afectación económica y reputacional por suspensión y/o paralización de los servicios y procesos  debido a falta de soporte técnico oportuno y capacitación en el manejo de los softwares de la entidad por parte de los desarrolladores </v>
      </c>
      <c r="H35" s="133" t="s">
        <v>137</v>
      </c>
      <c r="I35" s="114" t="s">
        <v>73</v>
      </c>
      <c r="J35" s="114" t="s">
        <v>87</v>
      </c>
      <c r="K35" s="114" t="s">
        <v>84</v>
      </c>
      <c r="L35" s="114" t="s">
        <v>99</v>
      </c>
      <c r="M35" s="124">
        <f>+IF(K35="Máximo 2 veces",0.2,IF(K35="Entre 3 a 24 veces",0.4,IF(K35="Entre 24 a 500 veces",0.6,IF(K35="Entre 500 a 5000 veces",0.8,IF(K35="Mas de 5000 veces",1,"")))))</f>
        <v>0.6</v>
      </c>
      <c r="N35" s="127" t="str">
        <f>+IF(M35="","",IF(M35&gt;0.8,"Muy Alta",IF(AND(M35&lt;=0.8,M35&gt;0.6),"Alta",IF(AND(M35&lt;=0.6,M35&gt;0.4),"Media",IF(AND(M35&lt;=0.4,M35&gt;0.2),"Baja","Muy Baja")))))</f>
        <v>Media</v>
      </c>
      <c r="O35" s="124">
        <f>+IF(L35="Menor a 10 SMLMV o afectación a un área/proceso",0.2,IF(L35="Entre 10 y 50 SMLMV o afectación interna",0.4,IF(L35="Entre 50 y 100 SMLMV o afectación con algunos usuarios",0.6,IF(L35="Entre 100 y 500 SMLMV o fectación a nivel municipal/departamental",0.8,IF(L35="Mayor a 500 SMLMV o afectación nacional",1,"")))))</f>
        <v>0.8</v>
      </c>
      <c r="P35" s="130" t="str">
        <f>+IF(L35="Menor a 10 SMLMV o afectación a un área/proceso","Leve",IF(L35="Entre 10 y 50 SMLMV o afectación interna","Menor",IF(L35="Entre 50 y 100 SMLMV o afectación con algunos usuarios","Moderado",IF(L35="Entre 100 y 500 SMLMV o fectación a nivel municipal/departamental","Mayor",IF(L35="Mayor a 500 SMLMV o afectación nacional","Catastrófico","")))))</f>
        <v>Mayor</v>
      </c>
      <c r="Q35" s="127" t="str">
        <f>+IF(OR(K35="",L35=""),"",IF(AND(P35="Catastrófico",N35&lt;&gt;""),"Extremo",IF(AND(P35="Mayor",N35&lt;&gt;""),"Alto",IF(AND(N35="Muy Alta",O35&gt;0.1,O35&lt;0.7),"Alto",IF(AND(N35="Alta",P35="Moderado"),"Alto",IF(O35*M35&lt;0.1,"Bajo",IF(AND(N35="Alta",O35&lt;0.5),"Moderado",IF(AND(N35="Media",O35&lt;0.7),"Moderado",IF(AND(N35="Baja",OR(P35="Moderado",P35="Menor")),"Moderado",IF(AND(N35="Muy Baja",P35="Moderado"),"Moderado",))))))))))</f>
        <v>Alto</v>
      </c>
      <c r="R35" s="114" t="s">
        <v>88</v>
      </c>
      <c r="S35" s="114" t="s">
        <v>81</v>
      </c>
      <c r="T35" s="121">
        <v>0</v>
      </c>
      <c r="U35" s="28">
        <v>1</v>
      </c>
      <c r="V35" s="22" t="s">
        <v>479</v>
      </c>
      <c r="W35" s="22" t="s">
        <v>122</v>
      </c>
      <c r="X35" s="22" t="s">
        <v>121</v>
      </c>
      <c r="Y35" s="25" t="str">
        <f t="shared" ref="Y35:Y37" si="8">CONCATENATE(V35,W35,X35)</f>
        <v xml:space="preserve">Oficina Asesora de Gestión Tecnológica y Transformación Digital Generar casos (o PQR) sobre novedades, que son reportadas al desarrollador con el fin de que sean atendidas de forma ágil y efectiva </v>
      </c>
      <c r="Z35" s="22" t="s">
        <v>208</v>
      </c>
      <c r="AA35" s="29" t="s">
        <v>76</v>
      </c>
      <c r="AB35" s="30">
        <f>+IF(AA35="","",IF(AA35="Preventivo",0.25,IF(AA35="Detectivo",0.15,IF(AA35="Correctivo",0.1,))))</f>
        <v>0.1</v>
      </c>
      <c r="AC35" s="29" t="s">
        <v>62</v>
      </c>
      <c r="AD35" s="30">
        <f>+IF(AC35="","",IF(AC35="Automático",0.25,IF(AC35="Manual",0.15)))</f>
        <v>0.15</v>
      </c>
      <c r="AE35" s="29" t="s">
        <v>63</v>
      </c>
      <c r="AF35" s="30">
        <f>+IF(AE35="","",IF(AE35="Documentado",0.5,IF(AE35="Sin documentar",0)))</f>
        <v>0.5</v>
      </c>
      <c r="AG35" s="29" t="s">
        <v>64</v>
      </c>
      <c r="AH35" s="30">
        <f>+IF(AG35="","",IF(AG35="Continua",0.1,IF(AG35="Aleatoria",0.05)))</f>
        <v>0.1</v>
      </c>
      <c r="AI35" s="29" t="s">
        <v>65</v>
      </c>
      <c r="AJ35" s="31">
        <f>+IF(AI35="","",IF(AI35="Con registro",0.05,IF(AI35="Sin registro",0)))</f>
        <v>0.05</v>
      </c>
      <c r="AK35" s="31">
        <f>+IF(AA35="Preventivo",M35-(SUM(AB35,AD35)*M35),IF(AA35="Detectivo",M35-(SUM(AB35,AD35)*M35),M35))</f>
        <v>0.6</v>
      </c>
      <c r="AL35" s="124">
        <f>+IF(M35="","",MIN(AK35:AK37))</f>
        <v>0.216</v>
      </c>
      <c r="AM35" s="127" t="str">
        <f>+IF(AL35="","",IF(AL35&gt;0.8,"Muy Alta",IF(AND(AL35&lt;=0.8,AL35&gt;0.6),"Alta",IF(AND(AL35&lt;=0.6,AL35&gt;0.4),"Media",IF(AND(AL35&lt;=0.4,AL35&gt;0.2),"Baja","Muy Baja")))))</f>
        <v>Baja</v>
      </c>
      <c r="AN35" s="32">
        <f>+IF(OR(S35="",S35="No"),O35,O35-(O35*T35))</f>
        <v>0.8</v>
      </c>
      <c r="AO35" s="124">
        <f>+IF(L35="","",MIN(AN36:AN37))</f>
        <v>0.8</v>
      </c>
      <c r="AP35" s="130" t="str">
        <f>+IF(AO35="","",IF(AO35&gt;0.8,"Catastrófico",IF(AND(AO35&lt;=0.8,AO35&gt;0.6),"Mayor",IF(AND(AO35&lt;=0.6,AO35&gt;0.4),"Moderado",IF(AND(AO35&lt;=0.4,AO35&gt;0.2),"Menor","Leve")))))</f>
        <v>Mayor</v>
      </c>
      <c r="AQ35" s="127" t="str">
        <f t="shared" ref="AQ35" si="9">+IF(OR(AL35="",AO35=""),"",IF(AND(AP35="Catastrófico",AM35&lt;&gt;""),"Extremo",IF(AND(AP35="Mayor",AM35&lt;&gt;""),"Alto",IF(AND(AM35="Muy Alta",AO35&gt;0.1,AO35&lt;0.7),"Alto",IF(AND(AM35="Alta",AP35="Moderado"),"Alto",IF(AO35*AL35&lt;0.1,"Bajo",IF(AND(AM35="Alta",AO35&lt;0.5),"Moderado",IF(AND(AM35="Media",AO35&lt;0.7),"Moderado",IF(AND(AM35="Baja",OR(AP35="Moderado",AP35="Menor")),"Moderado",IF(AND(AM35="Muy Baja",AP35="Moderado"),"Moderado",))))))))))</f>
        <v>Alto</v>
      </c>
      <c r="AR35" s="133" t="s">
        <v>126</v>
      </c>
      <c r="AS35" s="136">
        <v>0.8</v>
      </c>
      <c r="AT35" s="33">
        <v>1</v>
      </c>
      <c r="AU35" s="22" t="s">
        <v>123</v>
      </c>
      <c r="AV35" s="22" t="s">
        <v>124</v>
      </c>
      <c r="AW35" s="52" t="s">
        <v>488</v>
      </c>
      <c r="AX35" s="22" t="s">
        <v>125</v>
      </c>
      <c r="AY35" s="48" t="s">
        <v>475</v>
      </c>
      <c r="AZ35" s="22" t="s">
        <v>443</v>
      </c>
      <c r="BA35" s="71" t="s">
        <v>506</v>
      </c>
      <c r="BB35" s="105">
        <v>1</v>
      </c>
      <c r="BC35" s="71" t="s">
        <v>460</v>
      </c>
      <c r="BD35" s="114" t="s">
        <v>67</v>
      </c>
      <c r="BE35" s="117">
        <v>45991</v>
      </c>
      <c r="BF35" s="118" t="s">
        <v>552</v>
      </c>
    </row>
    <row r="36" spans="1:58" s="34" customFormat="1" ht="120.75" thickBot="1" x14ac:dyDescent="0.3">
      <c r="A36" s="141"/>
      <c r="B36" s="115"/>
      <c r="C36" s="115"/>
      <c r="D36" s="115"/>
      <c r="E36" s="115"/>
      <c r="F36" s="115"/>
      <c r="G36" s="128"/>
      <c r="H36" s="134"/>
      <c r="I36" s="115"/>
      <c r="J36" s="115"/>
      <c r="K36" s="115"/>
      <c r="L36" s="115"/>
      <c r="M36" s="125"/>
      <c r="N36" s="128"/>
      <c r="O36" s="125"/>
      <c r="P36" s="131"/>
      <c r="Q36" s="128"/>
      <c r="R36" s="115"/>
      <c r="S36" s="115"/>
      <c r="T36" s="122"/>
      <c r="U36" s="35">
        <v>2</v>
      </c>
      <c r="V36" s="23" t="s">
        <v>479</v>
      </c>
      <c r="W36" s="22" t="s">
        <v>205</v>
      </c>
      <c r="X36" s="23" t="s">
        <v>206</v>
      </c>
      <c r="Y36" s="26" t="str">
        <f>CONCATENATE(V36,W36,X36)</f>
        <v xml:space="preserve">Oficina Asesora de Gestión Tecnológica y Transformación Digital  Implementar un programa de capacitación regular y actualizado para el personal técnico y operativo, enfocado en el manejo y la gestión del software. Esto incluye entrenamientos sobre nuevas versiones del software, mejores prácticas de uso, y gestión de incidentes. Al tiempo mantener manuales de usuario actualizados. </v>
      </c>
      <c r="Z36" s="23" t="s">
        <v>209</v>
      </c>
      <c r="AA36" s="36" t="s">
        <v>82</v>
      </c>
      <c r="AB36" s="37">
        <f t="shared" ref="AB36:AB37" si="10">+IF(AA36="","",IF(AA36="Preventivo",0.25,IF(AA36="Detectivo",0.15,IF(AA36="Correctivo",0.1,))))</f>
        <v>0.25</v>
      </c>
      <c r="AC36" s="36" t="s">
        <v>62</v>
      </c>
      <c r="AD36" s="37">
        <f t="shared" ref="AD36:AD37" si="11">+IF(AC36="","",IF(AC36="Automático",0.25,IF(AC36="Manual",0.15)))</f>
        <v>0.15</v>
      </c>
      <c r="AE36" s="36" t="s">
        <v>63</v>
      </c>
      <c r="AF36" s="37">
        <f t="shared" ref="AF36:AF37" si="12">+IF(AE36="","",IF(AE36="Documentado",0.5,IF(AE36="Sin documentar",0)))</f>
        <v>0.5</v>
      </c>
      <c r="AG36" s="36" t="s">
        <v>64</v>
      </c>
      <c r="AH36" s="37">
        <f t="shared" ref="AH36:AH37" si="13">+IF(AG36="","",IF(AG36="Continua",0.1,IF(AG36="Aleatoria",0.05)))</f>
        <v>0.1</v>
      </c>
      <c r="AI36" s="36" t="s">
        <v>65</v>
      </c>
      <c r="AJ36" s="38">
        <f t="shared" ref="AJ36:AJ37" si="14">+IF(AI36="","",IF(AI36="Con registro",0.05,IF(AI36="Sin registro",0)))</f>
        <v>0.05</v>
      </c>
      <c r="AK36" s="31">
        <f>+IF(AA36="Preventivo",AK35-(SUM(AB36,AD36)*AK35),IF(AA36="Detectivo",AK35-(SUM(AB36,AD36)*AK35),AK35))</f>
        <v>0.36</v>
      </c>
      <c r="AL36" s="125"/>
      <c r="AM36" s="128"/>
      <c r="AN36" s="31">
        <f>+IF(AA36="Correctivo",AN35-(SUM(AB36,AD36)*AN35),AN35)</f>
        <v>0.8</v>
      </c>
      <c r="AO36" s="125"/>
      <c r="AP36" s="131"/>
      <c r="AQ36" s="128"/>
      <c r="AR36" s="134"/>
      <c r="AS36" s="134"/>
      <c r="AT36" s="39">
        <v>2</v>
      </c>
      <c r="AU36" s="23" t="s">
        <v>127</v>
      </c>
      <c r="AV36" s="23" t="s">
        <v>128</v>
      </c>
      <c r="AW36" s="23" t="s">
        <v>491</v>
      </c>
      <c r="AX36" s="23" t="s">
        <v>526</v>
      </c>
      <c r="AY36" s="48" t="s">
        <v>477</v>
      </c>
      <c r="AZ36" s="23" t="s">
        <v>444</v>
      </c>
      <c r="BA36" s="104" t="s">
        <v>553</v>
      </c>
      <c r="BB36" s="107">
        <v>1</v>
      </c>
      <c r="BC36" s="73" t="s">
        <v>460</v>
      </c>
      <c r="BD36" s="115"/>
      <c r="BE36" s="115"/>
      <c r="BF36" s="119"/>
    </row>
    <row r="37" spans="1:58" s="34" customFormat="1" ht="113.45" customHeight="1" thickBot="1" x14ac:dyDescent="0.3">
      <c r="A37" s="142"/>
      <c r="B37" s="116"/>
      <c r="C37" s="116"/>
      <c r="D37" s="116"/>
      <c r="E37" s="116"/>
      <c r="F37" s="116"/>
      <c r="G37" s="129"/>
      <c r="H37" s="135"/>
      <c r="I37" s="116"/>
      <c r="J37" s="116"/>
      <c r="K37" s="116"/>
      <c r="L37" s="116"/>
      <c r="M37" s="126"/>
      <c r="N37" s="129"/>
      <c r="O37" s="126"/>
      <c r="P37" s="132"/>
      <c r="Q37" s="129"/>
      <c r="R37" s="116"/>
      <c r="S37" s="116"/>
      <c r="T37" s="123"/>
      <c r="U37" s="40">
        <v>3</v>
      </c>
      <c r="V37" s="24" t="s">
        <v>479</v>
      </c>
      <c r="W37" s="24" t="s">
        <v>203</v>
      </c>
      <c r="X37" s="24" t="s">
        <v>204</v>
      </c>
      <c r="Y37" s="27" t="str">
        <f t="shared" si="8"/>
        <v>Oficina Asesora de Gestión Tecnológica y Transformación Digital Establecer contratos con proveedores externos o equipos internos de soporte técnico, incluyendo Acuerdos de Nivel de Servicio (SLA) que especifiquen tiempos de respuesta y resolución para incidentes. Esto asegura que, en caso de fallas o problemas técnicos, haya un tiempo máximo garantizado para el soporte y la resolución</v>
      </c>
      <c r="Z37" s="24" t="s">
        <v>207</v>
      </c>
      <c r="AA37" s="41" t="s">
        <v>82</v>
      </c>
      <c r="AB37" s="42">
        <f t="shared" si="10"/>
        <v>0.25</v>
      </c>
      <c r="AC37" s="41" t="s">
        <v>62</v>
      </c>
      <c r="AD37" s="42">
        <f t="shared" si="11"/>
        <v>0.15</v>
      </c>
      <c r="AE37" s="41" t="s">
        <v>63</v>
      </c>
      <c r="AF37" s="42">
        <f t="shared" si="12"/>
        <v>0.5</v>
      </c>
      <c r="AG37" s="41" t="s">
        <v>64</v>
      </c>
      <c r="AH37" s="42">
        <f t="shared" si="13"/>
        <v>0.1</v>
      </c>
      <c r="AI37" s="41" t="s">
        <v>65</v>
      </c>
      <c r="AJ37" s="43">
        <f t="shared" si="14"/>
        <v>0.05</v>
      </c>
      <c r="AK37" s="31">
        <f>+IF(AA37="Preventivo",AK36-(SUM(AB37,AD37)*AK36),IF(AA37="Detectivo",AK36-(SUM(AB37,AD37)*AK36),AK36))</f>
        <v>0.216</v>
      </c>
      <c r="AL37" s="126"/>
      <c r="AM37" s="129"/>
      <c r="AN37" s="31">
        <f>+IF(AA37="Correctivo",AN36-(SUM(AB37,AD37)*AN36),AN36)</f>
        <v>0.8</v>
      </c>
      <c r="AO37" s="126"/>
      <c r="AP37" s="132"/>
      <c r="AQ37" s="129"/>
      <c r="AR37" s="135"/>
      <c r="AS37" s="135"/>
      <c r="AT37" s="44">
        <v>3</v>
      </c>
      <c r="AU37" s="24" t="s">
        <v>129</v>
      </c>
      <c r="AV37" s="23" t="s">
        <v>130</v>
      </c>
      <c r="AW37" s="23" t="s">
        <v>489</v>
      </c>
      <c r="AX37" s="24" t="s">
        <v>131</v>
      </c>
      <c r="AY37" s="48" t="s">
        <v>478</v>
      </c>
      <c r="AZ37" s="24" t="s">
        <v>445</v>
      </c>
      <c r="BA37" s="74" t="s">
        <v>511</v>
      </c>
      <c r="BB37" s="106">
        <v>1</v>
      </c>
      <c r="BC37" s="74" t="s">
        <v>460</v>
      </c>
      <c r="BD37" s="116"/>
      <c r="BE37" s="116"/>
      <c r="BF37" s="120"/>
    </row>
    <row r="38" spans="1:58" s="34" customFormat="1" ht="141.75" customHeight="1" thickBot="1" x14ac:dyDescent="0.3">
      <c r="A38" s="140" t="s">
        <v>134</v>
      </c>
      <c r="B38" s="143" t="s">
        <v>133</v>
      </c>
      <c r="C38" s="114" t="s">
        <v>136</v>
      </c>
      <c r="D38" s="114" t="s">
        <v>61</v>
      </c>
      <c r="E38" s="114" t="s">
        <v>139</v>
      </c>
      <c r="F38" s="114" t="s">
        <v>132</v>
      </c>
      <c r="G38" s="127" t="str">
        <f>+IF(OR(D38&lt;&gt;"",E38&lt;&gt;"",F38&lt;&gt;""),CONCATENATE("Posibilidad de ",D38," por ",E38," debido a ",F38),"")</f>
        <v xml:space="preserve">Posibilidad de afectación económica y reputacional por pérdida de información y de equipos, demoras en la prestación  de servicios, salida de operación de diferentes dependencias, debido a adquisición de tecnología en hardware que no supla  las necesidades del instituto. </v>
      </c>
      <c r="H38" s="133" t="s">
        <v>138</v>
      </c>
      <c r="I38" s="114" t="s">
        <v>73</v>
      </c>
      <c r="J38" s="114" t="s">
        <v>87</v>
      </c>
      <c r="K38" s="114" t="s">
        <v>84</v>
      </c>
      <c r="L38" s="114" t="s">
        <v>99</v>
      </c>
      <c r="M38" s="124">
        <f>+IF(K38="Máximo 2 veces",0.2,IF(K38="Entre 3 a 24 veces",0.4,IF(K38="Entre 24 a 500 veces",0.6,IF(K38="Entre 500 a 5000 veces",0.8,IF(K38="Mas de 5000 veces",1,"")))))</f>
        <v>0.6</v>
      </c>
      <c r="N38" s="127" t="str">
        <f>+IF(M38="","",IF(M38&gt;0.8,"Muy Alta",IF(AND(M38&lt;=0.8,M38&gt;0.6),"Alta",IF(AND(M38&lt;=0.6,M38&gt;0.4),"Media",IF(AND(M38&lt;=0.4,M38&gt;0.2),"Baja","Muy Baja")))))</f>
        <v>Media</v>
      </c>
      <c r="O38" s="124">
        <f>+IF(L38="Menor a 10 SMLMV o afectación a un área/proceso",0.2,IF(L38="Entre 10 y 50 SMLMV o afectación interna",0.4,IF(L38="Entre 50 y 100 SMLMV o afectación con algunos usuarios",0.6,IF(L38="Entre 100 y 500 SMLMV o fectación a nivel municipal/departamental",0.8,IF(L38="Mayor a 500 SMLMV o afectación nacional",1,"")))))</f>
        <v>0.8</v>
      </c>
      <c r="P38" s="130" t="str">
        <f>+IF(L38="Menor a 10 SMLMV o afectación a un área/proceso","Leve",IF(L38="Entre 10 y 50 SMLMV o afectación interna","Menor",IF(L38="Entre 50 y 100 SMLMV o afectación con algunos usuarios","Moderado",IF(L38="Entre 100 y 500 SMLMV o fectación a nivel municipal/departamental","Mayor",IF(L38="Mayor a 500 SMLMV o afectación nacional","Catastrófico","")))))</f>
        <v>Mayor</v>
      </c>
      <c r="Q38" s="127" t="str">
        <f>+IF(OR(K38="",L38=""),"",IF(AND(P38="Catastrófico",N38&lt;&gt;""),"Extremo",IF(AND(P38="Mayor",N38&lt;&gt;""),"Alto",IF(AND(N38="Muy Alta",O38&gt;0.1,O38&lt;0.7),"Alto",IF(AND(N38="Alta",P38="Moderado"),"Alto",IF(O38*M38&lt;0.1,"Bajo",IF(AND(N38="Alta",O38&lt;0.5),"Moderado",IF(AND(N38="Media",O38&lt;0.7),"Moderado",IF(AND(N38="Baja",OR(P38="Moderado",P38="Menor")),"Moderado",IF(AND(N38="Muy Baja",P38="Moderado"),"Moderado",))))))))))</f>
        <v>Alto</v>
      </c>
      <c r="R38" s="114" t="s">
        <v>88</v>
      </c>
      <c r="S38" s="114" t="s">
        <v>81</v>
      </c>
      <c r="T38" s="121">
        <v>0</v>
      </c>
      <c r="U38" s="28">
        <v>1</v>
      </c>
      <c r="V38" s="22" t="s">
        <v>483</v>
      </c>
      <c r="W38" s="22" t="s">
        <v>554</v>
      </c>
      <c r="X38" s="22" t="s">
        <v>211</v>
      </c>
      <c r="Y38" s="25" t="str">
        <f t="shared" ref="Y38:Y85" si="15">CONCATENATE(V38,W38,X38)</f>
        <v>Asesor de la Oficina Asesora de Gestión Tecnológica y Transformación Digital  realizará política de seguridad de la Información y Backus Regular: Implementar una política estricta de seguridad de la información que contemple medidas de protección de datos sensibles, incluyendo cifrado y acceso limitado a personal autorizado. Además, realizar copias de seguridad periódicas, tanto locales como en la nube, para minimizar el riesgo de pérdida de información crítica en caso de fallo o robo de equipos.</v>
      </c>
      <c r="Z38" s="22" t="s">
        <v>555</v>
      </c>
      <c r="AA38" s="29" t="s">
        <v>82</v>
      </c>
      <c r="AB38" s="55">
        <f>+IF(AA38="","",IF(AA38="Preventivo",0.25,IF(AA38="Detectivo",0.15,IF(AA38="Correctivo",0.1,))))</f>
        <v>0.25</v>
      </c>
      <c r="AC38" s="29" t="s">
        <v>62</v>
      </c>
      <c r="AD38" s="55">
        <f>+IF(AC38="","",IF(AC38="Automático",0.25,IF(AC38="Manual",0.15)))</f>
        <v>0.15</v>
      </c>
      <c r="AE38" s="29" t="s">
        <v>63</v>
      </c>
      <c r="AF38" s="55">
        <f>+IF(AE38="","",IF(AE38="Documentado",0.5,IF(AE38="Sin documentar",0)))</f>
        <v>0.5</v>
      </c>
      <c r="AG38" s="29" t="s">
        <v>64</v>
      </c>
      <c r="AH38" s="55">
        <f>+IF(AG38="","",IF(AG38="Continua",0.1,IF(AG38="Aleatoria",0.05)))</f>
        <v>0.1</v>
      </c>
      <c r="AI38" s="29" t="s">
        <v>65</v>
      </c>
      <c r="AJ38" s="56">
        <f>+IF(AI38="","",IF(AI38="Con registro",0.05,IF(AI38="Sin registro",0)))</f>
        <v>0.05</v>
      </c>
      <c r="AK38" s="56">
        <f>+IF(AA38="Preventivo",M38-(SUM(AB38,AD38)*M38),IF(AA38="Detectivo",M38-(SUM(AB38,AD38)*M38),M38))</f>
        <v>0.36</v>
      </c>
      <c r="AL38" s="124">
        <f>+IF(M38="","",MIN(AK38:AK40))</f>
        <v>0.12959999999999999</v>
      </c>
      <c r="AM38" s="127" t="str">
        <f>+IF(AL38="","",IF(AL38&gt;0.8,"Muy Alta",IF(AND(AL38&lt;=0.8,AL38&gt;0.6),"Alta",IF(AND(AL38&lt;=0.6,AL38&gt;0.4),"Media",IF(AND(AL38&lt;=0.4,AL38&gt;0.2),"Baja","Muy Baja")))))</f>
        <v>Muy Baja</v>
      </c>
      <c r="AN38" s="57">
        <f>+IF(OR(S38="",S38="No"),O38,O38-(O38*T38))</f>
        <v>0.8</v>
      </c>
      <c r="AO38" s="124">
        <f>+IF(L38="","",MIN(AN39:AN40))</f>
        <v>0.8</v>
      </c>
      <c r="AP38" s="130" t="str">
        <f>+IF(AO38="","",IF(AO38&gt;0.8,"Catastrófico",IF(AND(AO38&lt;=0.8,AO38&gt;0.6),"Mayor",IF(AND(AO38&lt;=0.6,AO38&gt;0.4),"Moderado",IF(AND(AO38&lt;=0.4,AO38&gt;0.2),"Menor","Leve")))))</f>
        <v>Mayor</v>
      </c>
      <c r="AQ38" s="127" t="str">
        <f t="shared" ref="AQ38" si="16">+IF(OR(AL38="",AO38=""),"",IF(AND(AP38="Catastrófico",AM38&lt;&gt;""),"Extremo",IF(AND(AP38="Mayor",AM38&lt;&gt;""),"Alto",IF(AND(AM38="Muy Alta",AO38&gt;0.1,AO38&lt;0.7),"Alto",IF(AND(AM38="Alta",AP38="Moderado"),"Alto",IF(AO38*AL38&lt;0.1,"Bajo",IF(AND(AM38="Alta",AO38&lt;0.5),"Moderado",IF(AND(AM38="Media",AO38&lt;0.7),"Moderado",IF(AND(AM38="Baja",OR(AP38="Moderado",AP38="Menor")),"Moderado",IF(AND(AM38="Muy Baja",AP38="Moderado"),"Moderado",))))))))))</f>
        <v>Alto</v>
      </c>
      <c r="AR38" s="133" t="s">
        <v>556</v>
      </c>
      <c r="AS38" s="136">
        <v>0.98</v>
      </c>
      <c r="AT38" s="33">
        <v>1</v>
      </c>
      <c r="AU38" s="22" t="s">
        <v>557</v>
      </c>
      <c r="AV38" s="23" t="s">
        <v>128</v>
      </c>
      <c r="AW38" s="23" t="s">
        <v>490</v>
      </c>
      <c r="AX38" s="22" t="s">
        <v>558</v>
      </c>
      <c r="AY38" s="48" t="s">
        <v>479</v>
      </c>
      <c r="AZ38" s="22" t="s">
        <v>218</v>
      </c>
      <c r="BA38" s="71" t="s">
        <v>512</v>
      </c>
      <c r="BB38" s="105">
        <v>1</v>
      </c>
      <c r="BC38" s="71" t="s">
        <v>460</v>
      </c>
      <c r="BD38" s="114" t="s">
        <v>67</v>
      </c>
      <c r="BE38" s="117">
        <v>45991</v>
      </c>
      <c r="BF38" s="118"/>
    </row>
    <row r="39" spans="1:58" s="34" customFormat="1" ht="178.5" customHeight="1" thickBot="1" x14ac:dyDescent="0.3">
      <c r="A39" s="141"/>
      <c r="B39" s="115"/>
      <c r="C39" s="115"/>
      <c r="D39" s="115"/>
      <c r="E39" s="115"/>
      <c r="F39" s="115"/>
      <c r="G39" s="128"/>
      <c r="H39" s="134"/>
      <c r="I39" s="115"/>
      <c r="J39" s="115"/>
      <c r="K39" s="115"/>
      <c r="L39" s="115"/>
      <c r="M39" s="125"/>
      <c r="N39" s="128"/>
      <c r="O39" s="125"/>
      <c r="P39" s="131"/>
      <c r="Q39" s="128"/>
      <c r="R39" s="115"/>
      <c r="S39" s="115"/>
      <c r="T39" s="122"/>
      <c r="U39" s="35">
        <v>2</v>
      </c>
      <c r="V39" s="22" t="s">
        <v>483</v>
      </c>
      <c r="W39" s="22" t="s">
        <v>210</v>
      </c>
      <c r="X39" s="23" t="s">
        <v>212</v>
      </c>
      <c r="Y39" s="25" t="str">
        <f t="shared" si="15"/>
        <v>Asesor de la Oficina Asesora de Gestión Tecnológica y Transformación Digital  realizará mantenimiento Preventivo y Plan de Continuidad Operativa (BCP): Establecer un programa de mantenimiento preventivo regular para los equipos y sistemas tecnológicos, evitando su deterioro o fallo. Asimismo, implementar un plan de continuidad operativa que garantice que las diferentes dependencias puedan seguir prestando sus servicios ante una eventual salida de operación, mediante soluciones como redundancia de sistemas y sitios alternos de trabajo.</v>
      </c>
      <c r="Z39" s="23" t="s">
        <v>214</v>
      </c>
      <c r="AA39" s="36" t="s">
        <v>82</v>
      </c>
      <c r="AB39" s="37">
        <f t="shared" ref="AB39:AB40" si="17">+IF(AA39="","",IF(AA39="Preventivo",0.25,IF(AA39="Detectivo",0.15,IF(AA39="Correctivo",0.1,))))</f>
        <v>0.25</v>
      </c>
      <c r="AC39" s="36" t="s">
        <v>62</v>
      </c>
      <c r="AD39" s="37">
        <f t="shared" ref="AD39:AD40" si="18">+IF(AC39="","",IF(AC39="Automático",0.25,IF(AC39="Manual",0.15)))</f>
        <v>0.15</v>
      </c>
      <c r="AE39" s="36" t="s">
        <v>63</v>
      </c>
      <c r="AF39" s="37">
        <f t="shared" ref="AF39:AF40" si="19">+IF(AE39="","",IF(AE39="Documentado",0.5,IF(AE39="Sin documentar",0)))</f>
        <v>0.5</v>
      </c>
      <c r="AG39" s="36" t="s">
        <v>64</v>
      </c>
      <c r="AH39" s="37">
        <f t="shared" ref="AH39:AH40" si="20">+IF(AG39="","",IF(AG39="Continua",0.1,IF(AG39="Aleatoria",0.05)))</f>
        <v>0.1</v>
      </c>
      <c r="AI39" s="36" t="s">
        <v>65</v>
      </c>
      <c r="AJ39" s="38">
        <f t="shared" ref="AJ39:AJ40" si="21">+IF(AI39="","",IF(AI39="Con registro",0.05,IF(AI39="Sin registro",0)))</f>
        <v>0.05</v>
      </c>
      <c r="AK39" s="31">
        <f>+IF(AA39="Preventivo",AK38-(SUM(AB39,AD39)*AK38),IF(AA39="Detectivo",AK38-(SUM(AB39,AD39)*AK38),AK38))</f>
        <v>0.216</v>
      </c>
      <c r="AL39" s="125"/>
      <c r="AM39" s="128"/>
      <c r="AN39" s="31">
        <f>+IF(AA39="Correctivo",AN38-(SUM(AB39,AD39)*AN38),AN38)</f>
        <v>0.8</v>
      </c>
      <c r="AO39" s="125"/>
      <c r="AP39" s="131"/>
      <c r="AQ39" s="128"/>
      <c r="AR39" s="134"/>
      <c r="AS39" s="134"/>
      <c r="AT39" s="39">
        <v>2</v>
      </c>
      <c r="AU39" s="23" t="s">
        <v>461</v>
      </c>
      <c r="AV39" s="23" t="s">
        <v>128</v>
      </c>
      <c r="AW39" s="23" t="s">
        <v>490</v>
      </c>
      <c r="AX39" s="23" t="s">
        <v>219</v>
      </c>
      <c r="AY39" s="48" t="s">
        <v>479</v>
      </c>
      <c r="AZ39" s="23" t="s">
        <v>220</v>
      </c>
      <c r="BA39" s="73" t="s">
        <v>559</v>
      </c>
      <c r="BB39" s="107">
        <v>1</v>
      </c>
      <c r="BC39" s="73" t="s">
        <v>460</v>
      </c>
      <c r="BD39" s="115"/>
      <c r="BE39" s="115"/>
      <c r="BF39" s="119"/>
    </row>
    <row r="40" spans="1:58" s="34" customFormat="1" ht="129.75" customHeight="1" thickBot="1" x14ac:dyDescent="0.3">
      <c r="A40" s="142"/>
      <c r="B40" s="116"/>
      <c r="C40" s="116"/>
      <c r="D40" s="116"/>
      <c r="E40" s="116"/>
      <c r="F40" s="116"/>
      <c r="G40" s="129"/>
      <c r="H40" s="135"/>
      <c r="I40" s="116"/>
      <c r="J40" s="116"/>
      <c r="K40" s="116"/>
      <c r="L40" s="116"/>
      <c r="M40" s="126"/>
      <c r="N40" s="129"/>
      <c r="O40" s="126"/>
      <c r="P40" s="132"/>
      <c r="Q40" s="129"/>
      <c r="R40" s="116"/>
      <c r="S40" s="116"/>
      <c r="T40" s="123"/>
      <c r="U40" s="40">
        <v>3</v>
      </c>
      <c r="V40" s="22" t="s">
        <v>483</v>
      </c>
      <c r="W40" s="58" t="s">
        <v>216</v>
      </c>
      <c r="X40" s="58" t="s">
        <v>213</v>
      </c>
      <c r="Y40" s="25" t="str">
        <f t="shared" si="15"/>
        <v>Asesor de la Oficina Asesora de Gestión Tecnológica y Transformación Digital   realizar proceso de Adquisición de Tecnología Basado en Necesidades Específicas y Análisis Costo-Beneficio: Proceso de adquisición de hardware que contemple el análisis de las necesidades específicas de la entidad, asegurando que las especificaciones de los equipos adquiridos se alineen con los requerimientos de rendimiento y escalabilidad. Esto debe ir acompañado de un análisis costo-beneficio, donde se evalúen diferentes alternativas tecnológicas antes de proceder con la compra</v>
      </c>
      <c r="Z40" s="58" t="s">
        <v>215</v>
      </c>
      <c r="AA40" s="41" t="s">
        <v>82</v>
      </c>
      <c r="AB40" s="42">
        <f t="shared" si="17"/>
        <v>0.25</v>
      </c>
      <c r="AC40" s="41" t="s">
        <v>62</v>
      </c>
      <c r="AD40" s="42">
        <f t="shared" si="18"/>
        <v>0.15</v>
      </c>
      <c r="AE40" s="41" t="s">
        <v>63</v>
      </c>
      <c r="AF40" s="42">
        <f t="shared" si="19"/>
        <v>0.5</v>
      </c>
      <c r="AG40" s="41" t="s">
        <v>64</v>
      </c>
      <c r="AH40" s="42">
        <f t="shared" si="20"/>
        <v>0.1</v>
      </c>
      <c r="AI40" s="41" t="s">
        <v>65</v>
      </c>
      <c r="AJ40" s="43">
        <f t="shared" si="21"/>
        <v>0.05</v>
      </c>
      <c r="AK40" s="31">
        <f>+IF(AA40="Preventivo",AK39-(SUM(AB40,AD40)*AK39),IF(AA40="Detectivo",AK39-(SUM(AB40,AD40)*AK39),AK39))</f>
        <v>0.12959999999999999</v>
      </c>
      <c r="AL40" s="126"/>
      <c r="AM40" s="129"/>
      <c r="AN40" s="31">
        <f>+IF(AA40="Correctivo",AN39-(SUM(AB40,AD40)*AN39),AN39)</f>
        <v>0.8</v>
      </c>
      <c r="AO40" s="126"/>
      <c r="AP40" s="132"/>
      <c r="AQ40" s="129"/>
      <c r="AR40" s="135"/>
      <c r="AS40" s="135"/>
      <c r="AT40" s="44">
        <v>3</v>
      </c>
      <c r="AU40" s="24" t="s">
        <v>223</v>
      </c>
      <c r="AV40" s="23" t="s">
        <v>128</v>
      </c>
      <c r="AW40" s="23" t="s">
        <v>490</v>
      </c>
      <c r="AX40" s="24" t="s">
        <v>222</v>
      </c>
      <c r="AY40" s="48" t="s">
        <v>479</v>
      </c>
      <c r="AZ40" s="24" t="s">
        <v>221</v>
      </c>
      <c r="BA40" s="74" t="s">
        <v>486</v>
      </c>
      <c r="BB40" s="106">
        <v>1</v>
      </c>
      <c r="BC40" s="74" t="s">
        <v>460</v>
      </c>
      <c r="BD40" s="116"/>
      <c r="BE40" s="116"/>
      <c r="BF40" s="120"/>
    </row>
    <row r="41" spans="1:58" s="34" customFormat="1" ht="135.75" thickBot="1" x14ac:dyDescent="0.3">
      <c r="A41" s="140" t="s">
        <v>135</v>
      </c>
      <c r="B41" s="143" t="s">
        <v>140</v>
      </c>
      <c r="C41" s="114" t="s">
        <v>136</v>
      </c>
      <c r="D41" s="114" t="s">
        <v>61</v>
      </c>
      <c r="E41" s="114" t="s">
        <v>144</v>
      </c>
      <c r="F41" s="114" t="s">
        <v>224</v>
      </c>
      <c r="G41" s="127" t="str">
        <f>+IF(OR(D41&lt;&gt;"",E41&lt;&gt;"",F41&lt;&gt;""),CONCATENATE("Posibilidad de ",D41," por ",E41," debido a ",F41),"")</f>
        <v xml:space="preserve">Posibilidad de afectación económica y reputacional por demoras en los procesos desarrollados por los funcionarios afectando el rendimiento laboral de los mismos  debido a 
Deterioro de los equipos por falta de mantenimientos 1) Demora o falencias en la publicación de procesos contractuales 2) presupuesto reducido limitando la adquisición en cuanto a la cantidad de mantenimientos requeridos. </v>
      </c>
      <c r="H41" s="133" t="s">
        <v>141</v>
      </c>
      <c r="I41" s="114" t="s">
        <v>73</v>
      </c>
      <c r="J41" s="114" t="s">
        <v>87</v>
      </c>
      <c r="K41" s="114" t="s">
        <v>84</v>
      </c>
      <c r="L41" s="114" t="s">
        <v>99</v>
      </c>
      <c r="M41" s="124">
        <f>+IF(K41="Máximo 2 veces",0.2,IF(K41="Entre 3 a 24 veces",0.4,IF(K41="Entre 24 a 500 veces",0.6,IF(K41="Entre 500 a 5000 veces",0.8,IF(K41="Mas de 5000 veces",1,"")))))</f>
        <v>0.6</v>
      </c>
      <c r="N41" s="127" t="str">
        <f>+IF(M41="","",IF(M41&gt;0.8,"Muy Alta",IF(AND(M41&lt;=0.8,M41&gt;0.6),"Alta",IF(AND(M41&lt;=0.6,M41&gt;0.4),"Media",IF(AND(M41&lt;=0.4,M41&gt;0.2),"Baja","Muy Baja")))))</f>
        <v>Media</v>
      </c>
      <c r="O41" s="124">
        <f>+IF(L41="Menor a 10 SMLMV o afectación a un área/proceso",0.2,IF(L41="Entre 10 y 50 SMLMV o afectación interna",0.4,IF(L41="Entre 50 y 100 SMLMV o afectación con algunos usuarios",0.6,IF(L41="Entre 100 y 500 SMLMV o fectación a nivel municipal/departamental",0.8,IF(L41="Mayor a 500 SMLMV o afectación nacional",1,"")))))</f>
        <v>0.8</v>
      </c>
      <c r="P41" s="130" t="str">
        <f>+IF(L41="Menor a 10 SMLMV o afectación a un área/proceso","Leve",IF(L41="Entre 10 y 50 SMLMV o afectación interna","Menor",IF(L41="Entre 50 y 100 SMLMV o afectación con algunos usuarios","Moderado",IF(L41="Entre 100 y 500 SMLMV o fectación a nivel municipal/departamental","Mayor",IF(L41="Mayor a 500 SMLMV o afectación nacional","Catastrófico","")))))</f>
        <v>Mayor</v>
      </c>
      <c r="Q41" s="127" t="str">
        <f>+IF(OR(K41="",L41=""),"",IF(AND(P41="Catastrófico",N41&lt;&gt;""),"Extremo",IF(AND(P41="Mayor",N41&lt;&gt;""),"Alto",IF(AND(N41="Muy Alta",O41&gt;0.1,O41&lt;0.7),"Alto",IF(AND(N41="Alta",P41="Moderado"),"Alto",IF(O41*M41&lt;0.1,"Bajo",IF(AND(N41="Alta",O41&lt;0.5),"Moderado",IF(AND(N41="Media",O41&lt;0.7),"Moderado",IF(AND(N41="Baja",OR(P41="Moderado",P41="Menor")),"Moderado",IF(AND(N41="Muy Baja",P41="Moderado"),"Moderado",))))))))))</f>
        <v>Alto</v>
      </c>
      <c r="R41" s="114" t="s">
        <v>88</v>
      </c>
      <c r="S41" s="114" t="s">
        <v>81</v>
      </c>
      <c r="T41" s="121">
        <v>0</v>
      </c>
      <c r="U41" s="28">
        <v>1</v>
      </c>
      <c r="V41" s="23" t="s">
        <v>483</v>
      </c>
      <c r="W41" s="59" t="s">
        <v>225</v>
      </c>
      <c r="X41" s="23" t="s">
        <v>226</v>
      </c>
      <c r="Y41" s="25" t="str">
        <f t="shared" si="15"/>
        <v>Asesor de la Oficina Asesora de Gestión Tecnológica y Transformación Digital Planificación Proactiva de Mantenimiento y Renovación de Equipos: Desarrollar un plan de mantenimiento preventivo y renovación tecnológica basado en un análisis del ciclo de vida de los equipos, priorizando aquellos de mayor criticidad para la operación de la entidad. Este plan debe estar alineado con el presupuesto disponible, buscando escalonar las inversiones de acuerdo con la urgencia de las necesidades</v>
      </c>
      <c r="Z41" s="23" t="s">
        <v>227</v>
      </c>
      <c r="AA41" s="29" t="s">
        <v>76</v>
      </c>
      <c r="AB41" s="30">
        <f>+IF(AA41="","",IF(AA41="Preventivo",0.25,IF(AA41="Detectivo",0.15,IF(AA41="Correctivo",0.1,))))</f>
        <v>0.1</v>
      </c>
      <c r="AC41" s="29" t="s">
        <v>91</v>
      </c>
      <c r="AD41" s="30">
        <f>+IF(AC41="","",IF(AC41="Automático",0.25,IF(AC41="Manual",0.15)))</f>
        <v>0.25</v>
      </c>
      <c r="AE41" s="29" t="s">
        <v>63</v>
      </c>
      <c r="AF41" s="30">
        <f>+IF(AE41="","",IF(AE41="Documentado",0.5,IF(AE41="Sin documentar",0)))</f>
        <v>0.5</v>
      </c>
      <c r="AG41" s="29" t="s">
        <v>64</v>
      </c>
      <c r="AH41" s="30">
        <f>+IF(AG41="","",IF(AG41="Continua",0.1,IF(AG41="Aleatoria",0.05)))</f>
        <v>0.1</v>
      </c>
      <c r="AI41" s="29" t="s">
        <v>65</v>
      </c>
      <c r="AJ41" s="31">
        <f>+IF(AI41="","",IF(AI41="Con registro",0.05,IF(AI41="Sin registro",0)))</f>
        <v>0.05</v>
      </c>
      <c r="AK41" s="31">
        <f>+IF(AA41="Preventivo",M41-(SUM(AB41,AD41)*M41),IF(AA41="Detectivo",M41-(SUM(AB41,AD41)*M41),M41))</f>
        <v>0.6</v>
      </c>
      <c r="AL41" s="124">
        <f>+IF(M41="","",MIN(AK41:AK43))</f>
        <v>0.216</v>
      </c>
      <c r="AM41" s="127" t="str">
        <f>+IF(AL41="","",IF(AL41&gt;0.8,"Muy Alta",IF(AND(AL41&lt;=0.8,AL41&gt;0.6),"Alta",IF(AND(AL41&lt;=0.6,AL41&gt;0.4),"Media",IF(AND(AL41&lt;=0.4,AL41&gt;0.2),"Baja","Muy Baja")))))</f>
        <v>Baja</v>
      </c>
      <c r="AN41" s="32">
        <f>+IF(OR(S41="",S41="No"),O41,O41-(O41*T41))</f>
        <v>0.8</v>
      </c>
      <c r="AO41" s="124">
        <f>+IF(L41="","",MIN(AN42:AN43))</f>
        <v>0.8</v>
      </c>
      <c r="AP41" s="130" t="str">
        <f>+IF(AO41="","",IF(AO41&gt;0.8,"Catastrófico",IF(AND(AO41&lt;=0.8,AO41&gt;0.6),"Mayor",IF(AND(AO41&lt;=0.6,AO41&gt;0.4),"Moderado",IF(AND(AO41&lt;=0.4,AO41&gt;0.2),"Menor","Leve")))))</f>
        <v>Mayor</v>
      </c>
      <c r="AQ41" s="127" t="str">
        <f t="shared" ref="AQ41" si="22">+IF(OR(AL41="",AO41=""),"",IF(AND(AP41="Catastrófico",AM41&lt;&gt;""),"Extremo",IF(AND(AP41="Mayor",AM41&lt;&gt;""),"Alto",IF(AND(AM41="Muy Alta",AO41&gt;0.1,AO41&lt;0.7),"Alto",IF(AND(AM41="Alta",AP41="Moderado"),"Alto",IF(AO41*AL41&lt;0.1,"Bajo",IF(AND(AM41="Alta",AO41&lt;0.5),"Moderado",IF(AND(AM41="Media",AO41&lt;0.7),"Moderado",IF(AND(AM41="Baja",OR(AP41="Moderado",AP41="Menor")),"Moderado",IF(AND(AM41="Muy Baja",AP41="Moderado"),"Moderado",))))))))))</f>
        <v>Alto</v>
      </c>
      <c r="AR41" s="133" t="s">
        <v>232</v>
      </c>
      <c r="AS41" s="136">
        <v>1</v>
      </c>
      <c r="AT41" s="33">
        <v>1</v>
      </c>
      <c r="AU41" s="22" t="s">
        <v>513</v>
      </c>
      <c r="AV41" s="23" t="s">
        <v>128</v>
      </c>
      <c r="AW41" s="23" t="s">
        <v>490</v>
      </c>
      <c r="AX41" s="22" t="s">
        <v>234</v>
      </c>
      <c r="AY41" s="48" t="s">
        <v>479</v>
      </c>
      <c r="AZ41" s="22" t="s">
        <v>233</v>
      </c>
      <c r="BA41" s="75" t="s">
        <v>560</v>
      </c>
      <c r="BB41" s="51">
        <v>1</v>
      </c>
      <c r="BC41" s="23" t="s">
        <v>460</v>
      </c>
      <c r="BD41" s="114" t="s">
        <v>67</v>
      </c>
      <c r="BE41" s="117">
        <v>45991</v>
      </c>
      <c r="BF41" s="118"/>
    </row>
    <row r="42" spans="1:58" s="34" customFormat="1" ht="162.75" customHeight="1" thickBot="1" x14ac:dyDescent="0.3">
      <c r="A42" s="141"/>
      <c r="B42" s="115"/>
      <c r="C42" s="115"/>
      <c r="D42" s="115"/>
      <c r="E42" s="115"/>
      <c r="F42" s="115"/>
      <c r="G42" s="128"/>
      <c r="H42" s="134"/>
      <c r="I42" s="115"/>
      <c r="J42" s="115"/>
      <c r="K42" s="115"/>
      <c r="L42" s="115"/>
      <c r="M42" s="125"/>
      <c r="N42" s="128"/>
      <c r="O42" s="125"/>
      <c r="P42" s="131"/>
      <c r="Q42" s="128"/>
      <c r="R42" s="115"/>
      <c r="S42" s="115"/>
      <c r="T42" s="122"/>
      <c r="U42" s="35">
        <v>2</v>
      </c>
      <c r="V42" s="23" t="s">
        <v>483</v>
      </c>
      <c r="W42" s="23" t="s">
        <v>228</v>
      </c>
      <c r="X42" s="23" t="s">
        <v>229</v>
      </c>
      <c r="Y42" s="25" t="str">
        <f t="shared" si="15"/>
        <v xml:space="preserve">Asesor de la Oficina Asesora de Gestión Tecnológica y Transformación Digital  Adelantar con suficiente anticipación, y teniendo en cuenta los antecedentes en materia de contratación, las adquisiciones programadas desde la vigencia anterior en el Plan Anual de Adquisiciones  , con el fin de gestionar los recursos necesarios y  contratar los servicios de mantenimiento y adquisición de equipos de manera oportuna según las necesidades de la entidad  </v>
      </c>
      <c r="Z42" s="23" t="s">
        <v>230</v>
      </c>
      <c r="AA42" s="36" t="s">
        <v>82</v>
      </c>
      <c r="AB42" s="37">
        <f t="shared" ref="AB42:AB43" si="23">+IF(AA42="","",IF(AA42="Preventivo",0.25,IF(AA42="Detectivo",0.15,IF(AA42="Correctivo",0.1,))))</f>
        <v>0.25</v>
      </c>
      <c r="AC42" s="36" t="s">
        <v>62</v>
      </c>
      <c r="AD42" s="37">
        <f t="shared" ref="AD42:AD43" si="24">+IF(AC42="","",IF(AC42="Automático",0.25,IF(AC42="Manual",0.15)))</f>
        <v>0.15</v>
      </c>
      <c r="AE42" s="36" t="s">
        <v>63</v>
      </c>
      <c r="AF42" s="37">
        <f t="shared" ref="AF42:AF43" si="25">+IF(AE42="","",IF(AE42="Documentado",0.5,IF(AE42="Sin documentar",0)))</f>
        <v>0.5</v>
      </c>
      <c r="AG42" s="36" t="s">
        <v>92</v>
      </c>
      <c r="AH42" s="37">
        <f t="shared" ref="AH42:AH43" si="26">+IF(AG42="","",IF(AG42="Continua",0.1,IF(AG42="Aleatoria",0.05)))</f>
        <v>0.05</v>
      </c>
      <c r="AI42" s="36" t="s">
        <v>65</v>
      </c>
      <c r="AJ42" s="38">
        <f t="shared" ref="AJ42:AJ43" si="27">+IF(AI42="","",IF(AI42="Con registro",0.05,IF(AI42="Sin registro",0)))</f>
        <v>0.05</v>
      </c>
      <c r="AK42" s="31">
        <f>+IF(AA42="Preventivo",AK41-(SUM(AB42,AD42)*AK41),IF(AA42="Detectivo",AK41-(SUM(AB42,AD42)*AK41),AK41))</f>
        <v>0.36</v>
      </c>
      <c r="AL42" s="125"/>
      <c r="AM42" s="128"/>
      <c r="AN42" s="31">
        <f>+IF(AA42="Correctivo",AN41-(SUM(AB42,AD42)*AN41),AN41)</f>
        <v>0.8</v>
      </c>
      <c r="AO42" s="125"/>
      <c r="AP42" s="131"/>
      <c r="AQ42" s="128"/>
      <c r="AR42" s="134"/>
      <c r="AS42" s="134"/>
      <c r="AT42" s="39">
        <v>2</v>
      </c>
      <c r="AU42" s="23" t="s">
        <v>561</v>
      </c>
      <c r="AV42" s="23" t="s">
        <v>128</v>
      </c>
      <c r="AW42" s="23" t="s">
        <v>490</v>
      </c>
      <c r="AX42" s="23" t="s">
        <v>562</v>
      </c>
      <c r="AY42" s="48" t="s">
        <v>479</v>
      </c>
      <c r="AZ42" s="23" t="s">
        <v>238</v>
      </c>
      <c r="BA42" s="75" t="s">
        <v>563</v>
      </c>
      <c r="BB42" s="51">
        <v>1</v>
      </c>
      <c r="BC42" s="23" t="s">
        <v>460</v>
      </c>
      <c r="BD42" s="115"/>
      <c r="BE42" s="115"/>
      <c r="BF42" s="119"/>
    </row>
    <row r="43" spans="1:58" s="34" customFormat="1" ht="154.5" customHeight="1" thickBot="1" x14ac:dyDescent="0.3">
      <c r="A43" s="142"/>
      <c r="B43" s="116"/>
      <c r="C43" s="116"/>
      <c r="D43" s="116"/>
      <c r="E43" s="116"/>
      <c r="F43" s="116"/>
      <c r="G43" s="129"/>
      <c r="H43" s="135"/>
      <c r="I43" s="116"/>
      <c r="J43" s="116"/>
      <c r="K43" s="116"/>
      <c r="L43" s="116"/>
      <c r="M43" s="126"/>
      <c r="N43" s="129"/>
      <c r="O43" s="126"/>
      <c r="P43" s="132"/>
      <c r="Q43" s="129"/>
      <c r="R43" s="116"/>
      <c r="S43" s="116"/>
      <c r="T43" s="123"/>
      <c r="U43" s="40">
        <v>3</v>
      </c>
      <c r="V43" s="23" t="s">
        <v>483</v>
      </c>
      <c r="W43" s="54" t="s">
        <v>235</v>
      </c>
      <c r="X43" s="54" t="s">
        <v>236</v>
      </c>
      <c r="Y43" s="25" t="str">
        <f t="shared" si="15"/>
        <v xml:space="preserve">Asesor de la Oficina Asesora de Gestión Tecnológica y Transformación Digital Optimización del Presupuesto Mediante  Mantenimiento Predictivo:Implementar un esquema de mantenimiento predictivo, donde se monitoricen los equipos mediante herramientas de diagnóstico remoto para detectar fallos antes de que ocurran. Optimizando el presupuesto destinado para estas actividades. </v>
      </c>
      <c r="Z43" s="54" t="s">
        <v>231</v>
      </c>
      <c r="AA43" s="41" t="s">
        <v>82</v>
      </c>
      <c r="AB43" s="42">
        <f t="shared" si="23"/>
        <v>0.25</v>
      </c>
      <c r="AC43" s="41" t="s">
        <v>62</v>
      </c>
      <c r="AD43" s="42">
        <f t="shared" si="24"/>
        <v>0.15</v>
      </c>
      <c r="AE43" s="41" t="s">
        <v>63</v>
      </c>
      <c r="AF43" s="42">
        <f t="shared" si="25"/>
        <v>0.5</v>
      </c>
      <c r="AG43" s="41" t="s">
        <v>64</v>
      </c>
      <c r="AH43" s="42">
        <f t="shared" si="26"/>
        <v>0.1</v>
      </c>
      <c r="AI43" s="41" t="s">
        <v>65</v>
      </c>
      <c r="AJ43" s="43">
        <f t="shared" si="27"/>
        <v>0.05</v>
      </c>
      <c r="AK43" s="31">
        <f>+IF(AA43="Preventivo",AK42-(SUM(AB43,AD43)*AK42),IF(AA43="Detectivo",AK42-(SUM(AB43,AD43)*AK42),AK42))</f>
        <v>0.216</v>
      </c>
      <c r="AL43" s="126"/>
      <c r="AM43" s="129"/>
      <c r="AN43" s="31">
        <f>+IF(AA43="Correctivo",AN42-(SUM(AB43,AD43)*AN42),AN42)</f>
        <v>0.8</v>
      </c>
      <c r="AO43" s="126"/>
      <c r="AP43" s="132"/>
      <c r="AQ43" s="129"/>
      <c r="AR43" s="135"/>
      <c r="AS43" s="135"/>
      <c r="AT43" s="44">
        <v>3</v>
      </c>
      <c r="AU43" s="24" t="s">
        <v>514</v>
      </c>
      <c r="AV43" s="23" t="s">
        <v>128</v>
      </c>
      <c r="AW43" s="23" t="s">
        <v>490</v>
      </c>
      <c r="AX43" s="24" t="s">
        <v>515</v>
      </c>
      <c r="AY43" s="48" t="s">
        <v>479</v>
      </c>
      <c r="AZ43" s="24" t="s">
        <v>237</v>
      </c>
      <c r="BA43" s="75" t="s">
        <v>605</v>
      </c>
      <c r="BB43" s="51">
        <v>0.9</v>
      </c>
      <c r="BC43" s="24" t="s">
        <v>460</v>
      </c>
      <c r="BD43" s="116"/>
      <c r="BE43" s="116"/>
      <c r="BF43" s="120"/>
    </row>
    <row r="44" spans="1:58" s="34" customFormat="1" ht="143.25" thickBot="1" x14ac:dyDescent="0.3">
      <c r="A44" s="140" t="s">
        <v>142</v>
      </c>
      <c r="B44" s="143" t="s">
        <v>145</v>
      </c>
      <c r="C44" s="114" t="s">
        <v>136</v>
      </c>
      <c r="D44" s="114" t="s">
        <v>61</v>
      </c>
      <c r="E44" s="114" t="s">
        <v>146</v>
      </c>
      <c r="F44" s="114" t="s">
        <v>143</v>
      </c>
      <c r="G44" s="127" t="str">
        <f>+IF(OR(D44&lt;&gt;"",E44&lt;&gt;"",F44&lt;&gt;""),CONCATENATE("Posibilidad de ",D44," por ",E44," debido a ",F44),"")</f>
        <v>Posibilidad de afectación económica y reputacional por sanciones legales por parte del ente de control, desinformación a la ciudadanía debido a Incumplimiento en la divulgación de las actividades desarrolladas en el instituto motivado por la carencia del servicio página web.</v>
      </c>
      <c r="H44" s="133" t="s">
        <v>147</v>
      </c>
      <c r="I44" s="114" t="s">
        <v>73</v>
      </c>
      <c r="J44" s="114" t="s">
        <v>87</v>
      </c>
      <c r="K44" s="114" t="s">
        <v>84</v>
      </c>
      <c r="L44" s="114" t="s">
        <v>99</v>
      </c>
      <c r="M44" s="124">
        <f>+IF(K44="Máximo 2 veces",0.2,IF(K44="Entre 3 a 24 veces",0.4,IF(K44="Entre 24 a 500 veces",0.6,IF(K44="Entre 500 a 5000 veces",0.8,IF(K44="Mas de 5000 veces",1,"")))))</f>
        <v>0.6</v>
      </c>
      <c r="N44" s="127" t="str">
        <f>+IF(M44="","",IF(M44&gt;0.8,"Muy Alta",IF(AND(M44&lt;=0.8,M44&gt;0.6),"Alta",IF(AND(M44&lt;=0.6,M44&gt;0.4),"Media",IF(AND(M44&lt;=0.4,M44&gt;0.2),"Baja","Muy Baja")))))</f>
        <v>Media</v>
      </c>
      <c r="O44" s="124">
        <f>+IF(L44="Menor a 10 SMLMV o afectación a un área/proceso",0.2,IF(L44="Entre 10 y 50 SMLMV o afectación interna",0.4,IF(L44="Entre 50 y 100 SMLMV o afectación con algunos usuarios",0.6,IF(L44="Entre 100 y 500 SMLMV o fectación a nivel municipal/departamental",0.8,IF(L44="Mayor a 500 SMLMV o afectación nacional",1,"")))))</f>
        <v>0.8</v>
      </c>
      <c r="P44" s="130" t="str">
        <f>+IF(L44="Menor a 10 SMLMV o afectación a un área/proceso","Leve",IF(L44="Entre 10 y 50 SMLMV o afectación interna","Menor",IF(L44="Entre 50 y 100 SMLMV o afectación con algunos usuarios","Moderado",IF(L44="Entre 100 y 500 SMLMV o fectación a nivel municipal/departamental","Mayor",IF(L44="Mayor a 500 SMLMV o afectación nacional","Catastrófico","")))))</f>
        <v>Mayor</v>
      </c>
      <c r="Q44" s="127" t="str">
        <f>+IF(OR(K44="",L44=""),"",IF(AND(P44="Catastrófico",N44&lt;&gt;""),"Extremo",IF(AND(P44="Mayor",N44&lt;&gt;""),"Alto",IF(AND(N44="Muy Alta",O44&gt;0.1,O44&lt;0.7),"Alto",IF(AND(N44="Alta",P44="Moderado"),"Alto",IF(O44*M44&lt;0.1,"Bajo",IF(AND(N44="Alta",O44&lt;0.5),"Moderado",IF(AND(N44="Media",O44&lt;0.7),"Moderado",IF(AND(N44="Baja",OR(P44="Moderado",P44="Menor")),"Moderado",IF(AND(N44="Muy Baja",P44="Moderado"),"Moderado",))))))))))</f>
        <v>Alto</v>
      </c>
      <c r="R44" s="114" t="s">
        <v>88</v>
      </c>
      <c r="S44" s="114" t="s">
        <v>81</v>
      </c>
      <c r="T44" s="121">
        <v>0</v>
      </c>
      <c r="U44" s="28">
        <v>1</v>
      </c>
      <c r="V44" s="24" t="s">
        <v>483</v>
      </c>
      <c r="W44" s="22" t="s">
        <v>239</v>
      </c>
      <c r="X44" s="22" t="s">
        <v>240</v>
      </c>
      <c r="Y44" s="25" t="str">
        <f t="shared" si="15"/>
        <v>Asesor de la Oficina Asesora de Gestión Tecnológica y Transformación Digital 
 realizará el monitoreo continuo de disponibilidad y rendimiento del Hosting: Implementar una herramienta de monitoreo 24/7 que verifique la disponibilidad y rendimiento del hosting de la página web. 
Esta herramienta debe enviar alertas automáticas ante caídas o degradaciones en el servicio, permitiendo una intervención rápida para evitar tiempos prolongados de inactividad.</v>
      </c>
      <c r="Z44" s="22" t="s">
        <v>241</v>
      </c>
      <c r="AA44" s="29" t="s">
        <v>82</v>
      </c>
      <c r="AB44" s="30">
        <f>+IF(AA44="","",IF(AA44="Preventivo",0.25,IF(AA44="Detectivo",0.15,IF(AA44="Correctivo",0.1,))))</f>
        <v>0.25</v>
      </c>
      <c r="AC44" s="29" t="s">
        <v>91</v>
      </c>
      <c r="AD44" s="30">
        <f>+IF(AC44="","",IF(AC44="Automático",0.25,IF(AC44="Manual",0.15)))</f>
        <v>0.25</v>
      </c>
      <c r="AE44" s="29" t="s">
        <v>63</v>
      </c>
      <c r="AF44" s="30">
        <f>+IF(AE44="","",IF(AE44="Documentado",0.5,IF(AE44="Sin documentar",0)))</f>
        <v>0.5</v>
      </c>
      <c r="AG44" s="29" t="s">
        <v>64</v>
      </c>
      <c r="AH44" s="30">
        <f>+IF(AG44="","",IF(AG44="Continua",0.1,IF(AG44="Aleatoria",0.05)))</f>
        <v>0.1</v>
      </c>
      <c r="AI44" s="29" t="s">
        <v>65</v>
      </c>
      <c r="AJ44" s="31">
        <f>+IF(AI44="","",IF(AI44="Con registro",0.05,IF(AI44="Sin registro",0)))</f>
        <v>0.05</v>
      </c>
      <c r="AK44" s="31">
        <f>+IF(AA44="Preventivo",M44-(SUM(AB44,AD44)*M44),IF(AA44="Detectivo",M44-(SUM(AB44,AD44)*M44),M44))</f>
        <v>0.3</v>
      </c>
      <c r="AL44" s="124">
        <f>+IF(M44="","",MIN(AK44:AK46))</f>
        <v>0.18</v>
      </c>
      <c r="AM44" s="127" t="str">
        <f>+IF(AL44="","",IF(AL44&gt;0.8,"Muy Alta",IF(AND(AL44&lt;=0.8,AL44&gt;0.6),"Alta",IF(AND(AL44&lt;=0.6,AL44&gt;0.4),"Media",IF(AND(AL44&lt;=0.4,AL44&gt;0.2),"Baja","Muy Baja")))))</f>
        <v>Muy Baja</v>
      </c>
      <c r="AN44" s="32">
        <f>+IF(OR(S44="",S44="No"),O44,O44-(O44*T44))</f>
        <v>0.8</v>
      </c>
      <c r="AO44" s="124">
        <f>+IF(L44="","",MIN(AN45:AN46))</f>
        <v>0.60000000000000009</v>
      </c>
      <c r="AP44" s="130" t="str">
        <f>+IF(AO44="","",IF(AO44&gt;0.8,"Catastrófico",IF(AND(AO44&lt;=0.8,AO44&gt;0.6),"Mayor",IF(AND(AO44&lt;=0.6,AO44&gt;0.4),"Moderado",IF(AND(AO44&lt;=0.4,AO44&gt;0.2),"Menor","Leve")))))</f>
        <v>Moderado</v>
      </c>
      <c r="AQ44" s="127" t="str">
        <f t="shared" ref="AQ44" si="28">+IF(OR(AL44="",AO44=""),"",IF(AND(AP44="Catastrófico",AM44&lt;&gt;""),"Extremo",IF(AND(AP44="Mayor",AM44&lt;&gt;""),"Alto",IF(AND(AM44="Muy Alta",AO44&gt;0.1,AO44&lt;0.7),"Alto",IF(AND(AM44="Alta",AP44="Moderado"),"Alto",IF(AO44*AL44&lt;0.1,"Bajo",IF(AND(AM44="Alta",AO44&lt;0.5),"Moderado",IF(AND(AM44="Media",AO44&lt;0.7),"Moderado",IF(AND(AM44="Baja",OR(AP44="Moderado",AP44="Menor")),"Moderado",IF(AND(AM44="Muy Baja",AP44="Moderado"),"Moderado",))))))))))</f>
        <v>Moderado</v>
      </c>
      <c r="AR44" s="133" t="s">
        <v>248</v>
      </c>
      <c r="AS44" s="136">
        <v>1</v>
      </c>
      <c r="AT44" s="33">
        <v>1</v>
      </c>
      <c r="AU44" s="22" t="s">
        <v>249</v>
      </c>
      <c r="AV44" s="23" t="s">
        <v>128</v>
      </c>
      <c r="AW44" s="23" t="s">
        <v>490</v>
      </c>
      <c r="AX44" s="22" t="s">
        <v>251</v>
      </c>
      <c r="AY44" s="48" t="s">
        <v>479</v>
      </c>
      <c r="AZ44" s="22" t="s">
        <v>250</v>
      </c>
      <c r="BA44" s="137" t="s">
        <v>493</v>
      </c>
      <c r="BB44" s="51">
        <v>1</v>
      </c>
      <c r="BC44" s="22" t="s">
        <v>460</v>
      </c>
      <c r="BD44" s="114" t="s">
        <v>67</v>
      </c>
      <c r="BE44" s="117">
        <v>45991</v>
      </c>
      <c r="BF44" s="118"/>
    </row>
    <row r="45" spans="1:58" s="34" customFormat="1" ht="129" thickBot="1" x14ac:dyDescent="0.3">
      <c r="A45" s="141"/>
      <c r="B45" s="115"/>
      <c r="C45" s="115"/>
      <c r="D45" s="115"/>
      <c r="E45" s="115"/>
      <c r="F45" s="115"/>
      <c r="G45" s="128"/>
      <c r="H45" s="134"/>
      <c r="I45" s="115"/>
      <c r="J45" s="115"/>
      <c r="K45" s="115"/>
      <c r="L45" s="115"/>
      <c r="M45" s="125"/>
      <c r="N45" s="128"/>
      <c r="O45" s="125"/>
      <c r="P45" s="131"/>
      <c r="Q45" s="128"/>
      <c r="R45" s="115"/>
      <c r="S45" s="115"/>
      <c r="T45" s="122"/>
      <c r="U45" s="35">
        <v>2</v>
      </c>
      <c r="V45" s="24" t="s">
        <v>483</v>
      </c>
      <c r="W45" s="22" t="s">
        <v>242</v>
      </c>
      <c r="X45" s="23" t="s">
        <v>243</v>
      </c>
      <c r="Y45" s="25" t="str">
        <f t="shared" si="15"/>
        <v>Asesor de la Oficina Asesora de Gestión Tecnológica y Transformación Digital 
 Incluirá obligaciones puntuales en el Contrato de Servicio con el Proveedor de Hosting, que garantice una alta disponibilidad (por ejemplo, un 99.9% de uptime) y tiempos de respuesta rápidos en caso de fallas. Se debe incluir cláusulas de penalización por incumplimiento y garantías de recuperación ante caídas.</v>
      </c>
      <c r="Z45" s="23" t="s">
        <v>244</v>
      </c>
      <c r="AA45" s="36" t="s">
        <v>82</v>
      </c>
      <c r="AB45" s="37">
        <f t="shared" ref="AB45:AB46" si="29">+IF(AA45="","",IF(AA45="Preventivo",0.25,IF(AA45="Detectivo",0.15,IF(AA45="Correctivo",0.1,))))</f>
        <v>0.25</v>
      </c>
      <c r="AC45" s="36" t="s">
        <v>62</v>
      </c>
      <c r="AD45" s="37">
        <f t="shared" ref="AD45:AD46" si="30">+IF(AC45="","",IF(AC45="Automático",0.25,IF(AC45="Manual",0.15)))</f>
        <v>0.15</v>
      </c>
      <c r="AE45" s="36" t="s">
        <v>63</v>
      </c>
      <c r="AF45" s="37">
        <f t="shared" ref="AF45:AF46" si="31">+IF(AE45="","",IF(AE45="Documentado",0.5,IF(AE45="Sin documentar",0)))</f>
        <v>0.5</v>
      </c>
      <c r="AG45" s="36" t="s">
        <v>64</v>
      </c>
      <c r="AH45" s="37">
        <f t="shared" ref="AH45:AH46" si="32">+IF(AG45="","",IF(AG45="Continua",0.1,IF(AG45="Aleatoria",0.05)))</f>
        <v>0.1</v>
      </c>
      <c r="AI45" s="36" t="s">
        <v>65</v>
      </c>
      <c r="AJ45" s="38">
        <f t="shared" ref="AJ45:AJ46" si="33">+IF(AI45="","",IF(AI45="Con registro",0.05,IF(AI45="Sin registro",0)))</f>
        <v>0.05</v>
      </c>
      <c r="AK45" s="31">
        <f>+IF(AA45="Preventivo",AK44-(SUM(AB45,AD45)*AK44),IF(AA45="Detectivo",AK44-(SUM(AB45,AD45)*AK44),AK44))</f>
        <v>0.18</v>
      </c>
      <c r="AL45" s="125"/>
      <c r="AM45" s="128"/>
      <c r="AN45" s="31">
        <f>+IF(AA45="Correctivo",AN44-(SUM(AB45,AD45)*AN44),AN44)</f>
        <v>0.8</v>
      </c>
      <c r="AO45" s="125"/>
      <c r="AP45" s="131"/>
      <c r="AQ45" s="128"/>
      <c r="AR45" s="134"/>
      <c r="AS45" s="134"/>
      <c r="AT45" s="39">
        <v>2</v>
      </c>
      <c r="AU45" s="23" t="s">
        <v>252</v>
      </c>
      <c r="AV45" s="23" t="s">
        <v>128</v>
      </c>
      <c r="AW45" s="23" t="s">
        <v>490</v>
      </c>
      <c r="AX45" s="23" t="s">
        <v>508</v>
      </c>
      <c r="AY45" s="48" t="s">
        <v>479</v>
      </c>
      <c r="AZ45" s="23" t="s">
        <v>253</v>
      </c>
      <c r="BA45" s="138"/>
      <c r="BB45" s="51">
        <v>1</v>
      </c>
      <c r="BC45" s="23" t="s">
        <v>460</v>
      </c>
      <c r="BD45" s="115"/>
      <c r="BE45" s="115"/>
      <c r="BF45" s="119"/>
    </row>
    <row r="46" spans="1:58" s="34" customFormat="1" ht="143.25" thickBot="1" x14ac:dyDescent="0.3">
      <c r="A46" s="142"/>
      <c r="B46" s="116"/>
      <c r="C46" s="116"/>
      <c r="D46" s="116"/>
      <c r="E46" s="116"/>
      <c r="F46" s="116"/>
      <c r="G46" s="129"/>
      <c r="H46" s="135"/>
      <c r="I46" s="116"/>
      <c r="J46" s="116"/>
      <c r="K46" s="116"/>
      <c r="L46" s="116"/>
      <c r="M46" s="126"/>
      <c r="N46" s="129"/>
      <c r="O46" s="126"/>
      <c r="P46" s="132"/>
      <c r="Q46" s="129"/>
      <c r="R46" s="116"/>
      <c r="S46" s="116"/>
      <c r="T46" s="123"/>
      <c r="U46" s="40">
        <v>3</v>
      </c>
      <c r="V46" s="24" t="s">
        <v>483</v>
      </c>
      <c r="W46" s="24" t="s">
        <v>245</v>
      </c>
      <c r="X46" s="24" t="s">
        <v>246</v>
      </c>
      <c r="Y46" s="25" t="str">
        <f t="shared" si="15"/>
        <v>Asesor de la Oficina Asesora de Gestión Tecnológica y Transformación Digital Implementación de Soluciones de Hosting Redundante y Backup: Configurar una solución de hosting redundante, ya sea mediante un servidor de respaldo o utilizando servicios en la nube, para asegurar la continuidad del servicio web en caso de fallos en el servidor principal.  Además, realizar copias de seguridad automáticas y regulares de los contenidos de la página web para garantizar la integridad de los datos en caso de una restauración.</v>
      </c>
      <c r="Z46" s="24" t="s">
        <v>247</v>
      </c>
      <c r="AA46" s="41" t="s">
        <v>76</v>
      </c>
      <c r="AB46" s="42">
        <f t="shared" si="29"/>
        <v>0.1</v>
      </c>
      <c r="AC46" s="41" t="s">
        <v>62</v>
      </c>
      <c r="AD46" s="42">
        <f t="shared" si="30"/>
        <v>0.15</v>
      </c>
      <c r="AE46" s="41" t="s">
        <v>63</v>
      </c>
      <c r="AF46" s="42">
        <f t="shared" si="31"/>
        <v>0.5</v>
      </c>
      <c r="AG46" s="41" t="s">
        <v>64</v>
      </c>
      <c r="AH46" s="42">
        <f t="shared" si="32"/>
        <v>0.1</v>
      </c>
      <c r="AI46" s="41" t="s">
        <v>65</v>
      </c>
      <c r="AJ46" s="43">
        <f t="shared" si="33"/>
        <v>0.05</v>
      </c>
      <c r="AK46" s="31">
        <f>+IF(AA46="Preventivo",AK45-(SUM(AB46,AD46)*AK45),IF(AA46="Detectivo",AK45-(SUM(AB46,AD46)*AK45),AK45))</f>
        <v>0.18</v>
      </c>
      <c r="AL46" s="126"/>
      <c r="AM46" s="129"/>
      <c r="AN46" s="31">
        <f>+IF(AA46="Correctivo",AN45-(SUM(AB46,AD46)*AN45),AN45)</f>
        <v>0.60000000000000009</v>
      </c>
      <c r="AO46" s="126"/>
      <c r="AP46" s="132"/>
      <c r="AQ46" s="129"/>
      <c r="AR46" s="135"/>
      <c r="AS46" s="135"/>
      <c r="AT46" s="44">
        <v>3</v>
      </c>
      <c r="AU46" s="24" t="s">
        <v>606</v>
      </c>
      <c r="AV46" s="23" t="s">
        <v>128</v>
      </c>
      <c r="AW46" s="23" t="s">
        <v>490</v>
      </c>
      <c r="AX46" s="24" t="s">
        <v>509</v>
      </c>
      <c r="AY46" s="48" t="s">
        <v>479</v>
      </c>
      <c r="AZ46" s="24" t="s">
        <v>254</v>
      </c>
      <c r="BA46" s="139"/>
      <c r="BB46" s="51">
        <v>1</v>
      </c>
      <c r="BC46" s="24" t="s">
        <v>460</v>
      </c>
      <c r="BD46" s="116"/>
      <c r="BE46" s="116"/>
      <c r="BF46" s="120"/>
    </row>
    <row r="47" spans="1:58" s="34" customFormat="1" ht="201" customHeight="1" thickBot="1" x14ac:dyDescent="0.3">
      <c r="A47" s="140" t="s">
        <v>148</v>
      </c>
      <c r="B47" s="143" t="s">
        <v>165</v>
      </c>
      <c r="C47" s="114" t="s">
        <v>136</v>
      </c>
      <c r="D47" s="114" t="s">
        <v>61</v>
      </c>
      <c r="E47" s="114" t="s">
        <v>163</v>
      </c>
      <c r="F47" s="114" t="s">
        <v>164</v>
      </c>
      <c r="G47" s="127" t="str">
        <f>+IF(OR(D47&lt;&gt;"",E47&lt;&gt;"",F47&lt;&gt;""),CONCATENATE("Posibilidad de ",D47," por ",E47," debido a ",F47),"")</f>
        <v>Posibilidad de afectación económica y reputacional por vulnerabilidad cibernética,  pérdida de información, inconsistencias en los sistemas   debido a  falta de políticas de seguridad en tecnología</v>
      </c>
      <c r="H47" s="133" t="s">
        <v>162</v>
      </c>
      <c r="I47" s="114" t="s">
        <v>73</v>
      </c>
      <c r="J47" s="114" t="s">
        <v>87</v>
      </c>
      <c r="K47" s="114" t="s">
        <v>84</v>
      </c>
      <c r="L47" s="114" t="s">
        <v>99</v>
      </c>
      <c r="M47" s="124">
        <f>+IF(K47="Máximo 2 veces",0.2,IF(K47="Entre 3 a 24 veces",0.4,IF(K47="Entre 24 a 500 veces",0.6,IF(K47="Entre 500 a 5000 veces",0.8,IF(K47="Mas de 5000 veces",1,"")))))</f>
        <v>0.6</v>
      </c>
      <c r="N47" s="127" t="str">
        <f>+IF(M47="","",IF(M47&gt;0.8,"Muy Alta",IF(AND(M47&lt;=0.8,M47&gt;0.6),"Alta",IF(AND(M47&lt;=0.6,M47&gt;0.4),"Media",IF(AND(M47&lt;=0.4,M47&gt;0.2),"Baja","Muy Baja")))))</f>
        <v>Media</v>
      </c>
      <c r="O47" s="124">
        <f>+IF(L47="Menor a 10 SMLMV o afectación a un área/proceso",0.2,IF(L47="Entre 10 y 50 SMLMV o afectación interna",0.4,IF(L47="Entre 50 y 100 SMLMV o afectación con algunos usuarios",0.6,IF(L47="Entre 100 y 500 SMLMV o fectación a nivel municipal/departamental",0.8,IF(L47="Mayor a 500 SMLMV o afectación nacional",1,"")))))</f>
        <v>0.8</v>
      </c>
      <c r="P47" s="130" t="str">
        <f>+IF(L47="Menor a 10 SMLMV o afectación a un área/proceso","Leve",IF(L47="Entre 10 y 50 SMLMV o afectación interna","Menor",IF(L47="Entre 50 y 100 SMLMV o afectación con algunos usuarios","Moderado",IF(L47="Entre 100 y 500 SMLMV o fectación a nivel municipal/departamental","Mayor",IF(L47="Mayor a 500 SMLMV o afectación nacional","Catastrófico","")))))</f>
        <v>Mayor</v>
      </c>
      <c r="Q47" s="127" t="str">
        <f>+IF(OR(K47="",L47=""),"",IF(AND(P47="Catastrófico",N47&lt;&gt;""),"Extremo",IF(AND(P47="Mayor",N47&lt;&gt;""),"Alto",IF(AND(N47="Muy Alta",O47&gt;0.1,O47&lt;0.7),"Alto",IF(AND(N47="Alta",P47="Moderado"),"Alto",IF(O47*M47&lt;0.1,"Bajo",IF(AND(N47="Alta",O47&lt;0.5),"Moderado",IF(AND(N47="Media",O47&lt;0.7),"Moderado",IF(AND(N47="Baja",OR(P47="Moderado",P47="Menor")),"Moderado",IF(AND(N47="Muy Baja",P47="Moderado"),"Moderado",))))))))))</f>
        <v>Alto</v>
      </c>
      <c r="R47" s="114" t="s">
        <v>88</v>
      </c>
      <c r="S47" s="114" t="s">
        <v>81</v>
      </c>
      <c r="T47" s="121">
        <v>0</v>
      </c>
      <c r="U47" s="28">
        <v>1</v>
      </c>
      <c r="V47" s="24" t="s">
        <v>483</v>
      </c>
      <c r="W47" s="22" t="s">
        <v>257</v>
      </c>
      <c r="X47" s="22" t="s">
        <v>256</v>
      </c>
      <c r="Y47" s="25" t="str">
        <f t="shared" si="15"/>
        <v>Asesor de la Oficina Asesora de Gestión Tecnológica y Transformación Digital   Establece políticas estrictas de respaldo periódico de la información crítica de la organización. Esto incluye la definición de la frecuencia de los respaldos, el almacenamiento en ubicaciones seguras y un plan de recuperación ante desastres. Estas medidas aseguran que la información pueda recuperarse en caso de fallos o ataques.</v>
      </c>
      <c r="Z47" s="22" t="s">
        <v>262</v>
      </c>
      <c r="AA47" s="29" t="s">
        <v>82</v>
      </c>
      <c r="AB47" s="30">
        <f>+IF(AA47="","",IF(AA47="Preventivo",0.25,IF(AA47="Detectivo",0.15,IF(AA47="Correctivo",0.1,))))</f>
        <v>0.25</v>
      </c>
      <c r="AC47" s="29" t="s">
        <v>91</v>
      </c>
      <c r="AD47" s="30">
        <f>+IF(AC47="","",IF(AC47="Automático",0.25,IF(AC47="Manual",0.15)))</f>
        <v>0.25</v>
      </c>
      <c r="AE47" s="29" t="s">
        <v>63</v>
      </c>
      <c r="AF47" s="30">
        <f>+IF(AE47="","",IF(AE47="Documentado",0.5,IF(AE47="Sin documentar",0)))</f>
        <v>0.5</v>
      </c>
      <c r="AG47" s="29" t="s">
        <v>64</v>
      </c>
      <c r="AH47" s="30">
        <f>+IF(AG47="","",IF(AG47="Continua",0.1,IF(AG47="Aleatoria",0.05)))</f>
        <v>0.1</v>
      </c>
      <c r="AI47" s="29" t="s">
        <v>65</v>
      </c>
      <c r="AJ47" s="31">
        <f>+IF(AI47="","",IF(AI47="Con registro",0.05,IF(AI47="Sin registro",0)))</f>
        <v>0.05</v>
      </c>
      <c r="AK47" s="31">
        <f>+IF(AA47="Preventivo",M47-(SUM(AB47,AD47)*M47),IF(AA47="Detectivo",M47-(SUM(AB47,AD47)*M47),M47))</f>
        <v>0.3</v>
      </c>
      <c r="AL47" s="124">
        <f>+IF(M47="","",MIN(AK47:AK49))</f>
        <v>0.126</v>
      </c>
      <c r="AM47" s="127" t="str">
        <f>+IF(AL47="","",IF(AL47&gt;0.8,"Muy Alta",IF(AND(AL47&lt;=0.8,AL47&gt;0.6),"Alta",IF(AND(AL47&lt;=0.6,AL47&gt;0.4),"Media",IF(AND(AL47&lt;=0.4,AL47&gt;0.2),"Baja","Muy Baja")))))</f>
        <v>Muy Baja</v>
      </c>
      <c r="AN47" s="32">
        <f>+IF(OR(S47="",S47="No"),O47,O47-(O47*T47))</f>
        <v>0.8</v>
      </c>
      <c r="AO47" s="124">
        <f>+IF(L47="","",MIN(AN48:AN49))</f>
        <v>0.8</v>
      </c>
      <c r="AP47" s="130" t="str">
        <f>+IF(AO47="","",IF(AO47&gt;0.8,"Catastrófico",IF(AND(AO47&lt;=0.8,AO47&gt;0.6),"Mayor",IF(AND(AO47&lt;=0.6,AO47&gt;0.4),"Moderado",IF(AND(AO47&lt;=0.4,AO47&gt;0.2),"Menor","Leve")))))</f>
        <v>Mayor</v>
      </c>
      <c r="AQ47" s="127" t="str">
        <f t="shared" ref="AQ47" si="34">+IF(OR(AL47="",AO47=""),"",IF(AND(AP47="Catastrófico",AM47&lt;&gt;""),"Extremo",IF(AND(AP47="Mayor",AM47&lt;&gt;""),"Alto",IF(AND(AM47="Muy Alta",AO47&gt;0.1,AO47&lt;0.7),"Alto",IF(AND(AM47="Alta",AP47="Moderado"),"Alto",IF(AO47*AL47&lt;0.1,"Bajo",IF(AND(AM47="Alta",AO47&lt;0.5),"Moderado",IF(AND(AM47="Media",AO47&lt;0.7),"Moderado",IF(AND(AM47="Baja",OR(AP47="Moderado",AP47="Menor")),"Moderado",IF(AND(AM47="Muy Baja",AP47="Moderado"),"Moderado",))))))))))</f>
        <v>Alto</v>
      </c>
      <c r="AR47" s="133" t="s">
        <v>266</v>
      </c>
      <c r="AS47" s="136">
        <v>1</v>
      </c>
      <c r="AT47" s="33">
        <v>1</v>
      </c>
      <c r="AU47" s="22" t="s">
        <v>267</v>
      </c>
      <c r="AV47" s="23" t="s">
        <v>128</v>
      </c>
      <c r="AW47" s="23" t="s">
        <v>490</v>
      </c>
      <c r="AX47" s="76" t="s">
        <v>271</v>
      </c>
      <c r="AY47" s="22" t="s">
        <v>479</v>
      </c>
      <c r="AZ47" s="22" t="s">
        <v>268</v>
      </c>
      <c r="BA47" s="71" t="s">
        <v>564</v>
      </c>
      <c r="BB47" s="51">
        <v>1</v>
      </c>
      <c r="BC47" s="22" t="s">
        <v>460</v>
      </c>
      <c r="BD47" s="114" t="s">
        <v>67</v>
      </c>
      <c r="BE47" s="117">
        <v>45991</v>
      </c>
      <c r="BF47" s="118"/>
    </row>
    <row r="48" spans="1:58" s="34" customFormat="1" ht="223.5" customHeight="1" thickBot="1" x14ac:dyDescent="0.3">
      <c r="A48" s="141"/>
      <c r="B48" s="115"/>
      <c r="C48" s="115"/>
      <c r="D48" s="115"/>
      <c r="E48" s="115"/>
      <c r="F48" s="115"/>
      <c r="G48" s="128"/>
      <c r="H48" s="134"/>
      <c r="I48" s="115"/>
      <c r="J48" s="115"/>
      <c r="K48" s="115"/>
      <c r="L48" s="115"/>
      <c r="M48" s="125"/>
      <c r="N48" s="128"/>
      <c r="O48" s="125"/>
      <c r="P48" s="131"/>
      <c r="Q48" s="128"/>
      <c r="R48" s="115"/>
      <c r="S48" s="115"/>
      <c r="T48" s="122"/>
      <c r="U48" s="35">
        <v>2</v>
      </c>
      <c r="V48" s="24" t="s">
        <v>483</v>
      </c>
      <c r="W48" s="22" t="s">
        <v>258</v>
      </c>
      <c r="X48" s="23" t="s">
        <v>259</v>
      </c>
      <c r="Y48" s="25" t="str">
        <f t="shared" si="15"/>
        <v xml:space="preserve">Asesor de la Oficina Asesora de Gestión Tecnológica y Transformación Digital Define un proceso formal de gestión de cambios para controlar y documentar cualquier modificación en los sistemas y software.Esto ayuda a evitar inconsistencias o errores provocados por cambios no planificados, y garantiza que todos los sistemas se mantengan actualizados con los últimos parches de seguridad.
</v>
      </c>
      <c r="Z48" s="23" t="s">
        <v>263</v>
      </c>
      <c r="AA48" s="36" t="s">
        <v>82</v>
      </c>
      <c r="AB48" s="37">
        <f t="shared" ref="AB48:AB49" si="35">+IF(AA48="","",IF(AA48="Preventivo",0.25,IF(AA48="Detectivo",0.15,IF(AA48="Correctivo",0.1,))))</f>
        <v>0.25</v>
      </c>
      <c r="AC48" s="36" t="s">
        <v>62</v>
      </c>
      <c r="AD48" s="37">
        <f t="shared" ref="AD48:AD49" si="36">+IF(AC48="","",IF(AC48="Automático",0.25,IF(AC48="Manual",0.15)))</f>
        <v>0.15</v>
      </c>
      <c r="AE48" s="36" t="s">
        <v>63</v>
      </c>
      <c r="AF48" s="37">
        <f t="shared" ref="AF48:AF49" si="37">+IF(AE48="","",IF(AE48="Documentado",0.5,IF(AE48="Sin documentar",0)))</f>
        <v>0.5</v>
      </c>
      <c r="AG48" s="36" t="s">
        <v>92</v>
      </c>
      <c r="AH48" s="37">
        <f t="shared" ref="AH48:AH49" si="38">+IF(AG48="","",IF(AG48="Continua",0.1,IF(AG48="Aleatoria",0.05)))</f>
        <v>0.05</v>
      </c>
      <c r="AI48" s="36" t="s">
        <v>65</v>
      </c>
      <c r="AJ48" s="38">
        <f t="shared" ref="AJ48:AJ49" si="39">+IF(AI48="","",IF(AI48="Con registro",0.05,IF(AI48="Sin registro",0)))</f>
        <v>0.05</v>
      </c>
      <c r="AK48" s="31">
        <f>+IF(AA48="Preventivo",AK47-(SUM(AB48,AD48)*AK47),IF(AA48="Detectivo",AK47-(SUM(AB48,AD48)*AK47),AK47))</f>
        <v>0.18</v>
      </c>
      <c r="AL48" s="125"/>
      <c r="AM48" s="128"/>
      <c r="AN48" s="31">
        <f>+IF(AA48="Correctivo",AN47-(SUM(AB48,AD48)*AN47),AN47)</f>
        <v>0.8</v>
      </c>
      <c r="AO48" s="125"/>
      <c r="AP48" s="131"/>
      <c r="AQ48" s="128"/>
      <c r="AR48" s="134"/>
      <c r="AS48" s="134"/>
      <c r="AT48" s="39">
        <v>2</v>
      </c>
      <c r="AU48" s="23" t="s">
        <v>516</v>
      </c>
      <c r="AV48" s="23" t="s">
        <v>128</v>
      </c>
      <c r="AW48" s="23" t="s">
        <v>490</v>
      </c>
      <c r="AX48" s="77" t="s">
        <v>517</v>
      </c>
      <c r="AY48" s="23" t="s">
        <v>479</v>
      </c>
      <c r="AZ48" s="23" t="s">
        <v>269</v>
      </c>
      <c r="BA48" s="71" t="s">
        <v>494</v>
      </c>
      <c r="BB48" s="51">
        <v>1</v>
      </c>
      <c r="BC48" s="23" t="s">
        <v>460</v>
      </c>
      <c r="BD48" s="115"/>
      <c r="BE48" s="115"/>
      <c r="BF48" s="119"/>
    </row>
    <row r="49" spans="1:58" s="34" customFormat="1" ht="251.25" customHeight="1" thickBot="1" x14ac:dyDescent="0.3">
      <c r="A49" s="142"/>
      <c r="B49" s="116"/>
      <c r="C49" s="116"/>
      <c r="D49" s="116"/>
      <c r="E49" s="116"/>
      <c r="F49" s="116"/>
      <c r="G49" s="129"/>
      <c r="H49" s="135"/>
      <c r="I49" s="116"/>
      <c r="J49" s="116"/>
      <c r="K49" s="116"/>
      <c r="L49" s="116"/>
      <c r="M49" s="126"/>
      <c r="N49" s="129"/>
      <c r="O49" s="126"/>
      <c r="P49" s="132"/>
      <c r="Q49" s="129"/>
      <c r="R49" s="116"/>
      <c r="S49" s="116"/>
      <c r="T49" s="123"/>
      <c r="U49" s="40">
        <v>3</v>
      </c>
      <c r="V49" s="24" t="s">
        <v>483</v>
      </c>
      <c r="W49" s="24" t="s">
        <v>260</v>
      </c>
      <c r="X49" s="24" t="s">
        <v>261</v>
      </c>
      <c r="Y49" s="25" t="str">
        <f t="shared" si="15"/>
        <v>Asesor de la Oficina Asesora de Gestión Tecnológica y Transformación Digital  establece políticas de control de acceso que incluyan autenticación multifactor, permisos específicos por rol y monitoreo continuo del acceso a los sistemas. Este control limita el acceso solo al personal autorizado y permite detectar cualquier actividad sospechosa que pueda comprometer la integridad de la información.</v>
      </c>
      <c r="Z49" s="24" t="s">
        <v>264</v>
      </c>
      <c r="AA49" s="41" t="s">
        <v>265</v>
      </c>
      <c r="AB49" s="42">
        <f t="shared" si="35"/>
        <v>0.15</v>
      </c>
      <c r="AC49" s="41" t="s">
        <v>62</v>
      </c>
      <c r="AD49" s="42">
        <f t="shared" si="36"/>
        <v>0.15</v>
      </c>
      <c r="AE49" s="41" t="s">
        <v>63</v>
      </c>
      <c r="AF49" s="42">
        <f t="shared" si="37"/>
        <v>0.5</v>
      </c>
      <c r="AG49" s="41" t="s">
        <v>92</v>
      </c>
      <c r="AH49" s="42">
        <f t="shared" si="38"/>
        <v>0.05</v>
      </c>
      <c r="AI49" s="41" t="s">
        <v>65</v>
      </c>
      <c r="AJ49" s="43">
        <f t="shared" si="39"/>
        <v>0.05</v>
      </c>
      <c r="AK49" s="31">
        <f>+IF(AA49="Preventivo",AK48-(SUM(AB49,AD49)*AK48),IF(AA49="Detectivo",AK48-(SUM(AB49,AD49)*AK48),AK48))</f>
        <v>0.126</v>
      </c>
      <c r="AL49" s="126"/>
      <c r="AM49" s="129"/>
      <c r="AN49" s="31">
        <f>+IF(AA49="Correctivo",AN48-(SUM(AB49,AD49)*AN48),AN48)</f>
        <v>0.8</v>
      </c>
      <c r="AO49" s="126"/>
      <c r="AP49" s="132"/>
      <c r="AQ49" s="129"/>
      <c r="AR49" s="135"/>
      <c r="AS49" s="135"/>
      <c r="AT49" s="44">
        <v>3</v>
      </c>
      <c r="AU49" s="69" t="s">
        <v>518</v>
      </c>
      <c r="AV49" s="23" t="s">
        <v>128</v>
      </c>
      <c r="AW49" s="23" t="s">
        <v>490</v>
      </c>
      <c r="AX49" s="78" t="s">
        <v>272</v>
      </c>
      <c r="AY49" s="24" t="s">
        <v>479</v>
      </c>
      <c r="AZ49" s="24" t="s">
        <v>270</v>
      </c>
      <c r="BA49" s="74" t="s">
        <v>607</v>
      </c>
      <c r="BB49" s="51">
        <v>1</v>
      </c>
      <c r="BC49" s="23" t="s">
        <v>460</v>
      </c>
      <c r="BD49" s="116"/>
      <c r="BE49" s="116"/>
      <c r="BF49" s="120"/>
    </row>
    <row r="50" spans="1:58" s="34" customFormat="1" ht="160.5" customHeight="1" thickBot="1" x14ac:dyDescent="0.3">
      <c r="A50" s="140" t="s">
        <v>149</v>
      </c>
      <c r="B50" s="143" t="s">
        <v>168</v>
      </c>
      <c r="C50" s="114" t="s">
        <v>136</v>
      </c>
      <c r="D50" s="114" t="s">
        <v>61</v>
      </c>
      <c r="E50" s="114" t="s">
        <v>167</v>
      </c>
      <c r="F50" s="114" t="s">
        <v>166</v>
      </c>
      <c r="G50" s="127" t="str">
        <f>+IF(OR(D50&lt;&gt;"",E50&lt;&gt;"",F50&lt;&gt;""),CONCATENATE("Posibilidad de ",D50," por ",E50," debido a ",F50),"")</f>
        <v>Posibilidad de afectación económica y reputacional por 
Incumplimiento en normas técnicas por ubicación de data center debido a Apagado de equipos, salida de operación del instituto y/o pérdida de información por cortes de energía por insuficiente tiempo de respaldo de la UPS. Daño de equipos principales causados por las humedades existentes en el datacenter por la no intervención del mismo. Incendios producidos al no tener los equipos idóneos que garanticen una rápida reacción al control del conato de incendio. Calentamiento de los equipos del datacenter por fallas en los equipos refrigerantes o insuficiencia de los mismos. Área susceptible de inundación, red energética susceptible, pérdida de infraestructura tecnológica y de información.
Acceso de intrusos a la red de datos por infraestructura inadecuada del cableado estructurado, siendo parcialmente expuesta para el acceso no autorizado en el instituto</v>
      </c>
      <c r="H50" s="133" t="s">
        <v>279</v>
      </c>
      <c r="I50" s="114" t="s">
        <v>73</v>
      </c>
      <c r="J50" s="114" t="s">
        <v>87</v>
      </c>
      <c r="K50" s="114" t="s">
        <v>84</v>
      </c>
      <c r="L50" s="114" t="s">
        <v>99</v>
      </c>
      <c r="M50" s="124">
        <f>+IF(K50="Máximo 2 veces",0.2,IF(K50="Entre 3 a 24 veces",0.4,IF(K50="Entre 24 a 500 veces",0.6,IF(K50="Entre 500 a 5000 veces",0.8,IF(K50="Mas de 5000 veces",1,"")))))</f>
        <v>0.6</v>
      </c>
      <c r="N50" s="127" t="str">
        <f>+IF(M50="","",IF(M50&gt;0.8,"Muy Alta",IF(AND(M50&lt;=0.8,M50&gt;0.6),"Alta",IF(AND(M50&lt;=0.6,M50&gt;0.4),"Media",IF(AND(M50&lt;=0.4,M50&gt;0.2),"Baja","Muy Baja")))))</f>
        <v>Media</v>
      </c>
      <c r="O50" s="124">
        <f>+IF(L50="Menor a 10 SMLMV o afectación a un área/proceso",0.2,IF(L50="Entre 10 y 50 SMLMV o afectación interna",0.4,IF(L50="Entre 50 y 100 SMLMV o afectación con algunos usuarios",0.6,IF(L50="Entre 100 y 500 SMLMV o fectación a nivel municipal/departamental",0.8,IF(L50="Mayor a 500 SMLMV o afectación nacional",1,"")))))</f>
        <v>0.8</v>
      </c>
      <c r="P50" s="130" t="str">
        <f>+IF(L50="Menor a 10 SMLMV o afectación a un área/proceso","Leve",IF(L50="Entre 10 y 50 SMLMV o afectación interna","Menor",IF(L50="Entre 50 y 100 SMLMV o afectación con algunos usuarios","Moderado",IF(L50="Entre 100 y 500 SMLMV o fectación a nivel municipal/departamental","Mayor",IF(L50="Mayor a 500 SMLMV o afectación nacional","Catastrófico","")))))</f>
        <v>Mayor</v>
      </c>
      <c r="Q50" s="127" t="str">
        <f>+IF(OR(K50="",L50=""),"",IF(AND(P50="Catastrófico",N50&lt;&gt;""),"Extremo",IF(AND(P50="Mayor",N50&lt;&gt;""),"Alto",IF(AND(N50="Muy Alta",O50&gt;0.1,O50&lt;0.7),"Alto",IF(AND(N50="Alta",P50="Moderado"),"Alto",IF(O50*M50&lt;0.1,"Bajo",IF(AND(N50="Alta",O50&lt;0.5),"Moderado",IF(AND(N50="Media",O50&lt;0.7),"Moderado",IF(AND(N50="Baja",OR(P50="Moderado",P50="Menor")),"Moderado",IF(AND(N50="Muy Baja",P50="Moderado"),"Moderado",))))))))))</f>
        <v>Alto</v>
      </c>
      <c r="R50" s="114" t="s">
        <v>88</v>
      </c>
      <c r="S50" s="114" t="s">
        <v>81</v>
      </c>
      <c r="T50" s="121">
        <v>0</v>
      </c>
      <c r="U50" s="28">
        <v>1</v>
      </c>
      <c r="V50" s="24" t="s">
        <v>483</v>
      </c>
      <c r="W50" s="22" t="s">
        <v>273</v>
      </c>
      <c r="X50" s="22" t="s">
        <v>274</v>
      </c>
      <c r="Y50" s="25" t="str">
        <f t="shared" si="15"/>
        <v>Asesor de la Oficina Asesora de Gestión Tecnológica y Transformación Digital  realizará las gestiones para la Instalación y mantenimiento de infraestructura de respaldo energético: Implementar UPS con capacidad de respaldo adecuada para cubrir apagones prolongados y evitar la salida de operación de equipos críticos.
Realizar pruebas periódicas de la UPS y de un generador de respaldo, asegurando que ambos sistemas estén en óptimas condiciones para mantener la continuidad operativa.</v>
      </c>
      <c r="Z50" s="22" t="s">
        <v>280</v>
      </c>
      <c r="AA50" s="29" t="s">
        <v>76</v>
      </c>
      <c r="AB50" s="30">
        <f>+IF(AA50="","",IF(AA50="Preventivo",0.25,IF(AA50="Detectivo",0.15,IF(AA50="Correctivo",0.1,))))</f>
        <v>0.1</v>
      </c>
      <c r="AC50" s="29" t="s">
        <v>91</v>
      </c>
      <c r="AD50" s="30">
        <f>+IF(AC50="","",IF(AC50="Automático",0.25,IF(AC50="Manual",0.15)))</f>
        <v>0.25</v>
      </c>
      <c r="AE50" s="29" t="s">
        <v>63</v>
      </c>
      <c r="AF50" s="30">
        <f>+IF(AE50="","",IF(AE50="Documentado",0.5,IF(AE50="Sin documentar",0)))</f>
        <v>0.5</v>
      </c>
      <c r="AG50" s="29" t="s">
        <v>64</v>
      </c>
      <c r="AH50" s="30">
        <f>+IF(AG50="","",IF(AG50="Continua",0.1,IF(AG50="Aleatoria",0.05)))</f>
        <v>0.1</v>
      </c>
      <c r="AI50" s="29" t="s">
        <v>65</v>
      </c>
      <c r="AJ50" s="31">
        <f>+IF(AI50="","",IF(AI50="Con registro",0.05,IF(AI50="Sin registro",0)))</f>
        <v>0.05</v>
      </c>
      <c r="AK50" s="31">
        <f>+IF(AA50="Preventivo",M50-(SUM(AB50,AD50)*M50),IF(AA50="Detectivo",M50-(SUM(AB50,AD50)*M50),M50))</f>
        <v>0.6</v>
      </c>
      <c r="AL50" s="124">
        <f>+IF(M50="","",MIN(AK50:AK52))</f>
        <v>0.6</v>
      </c>
      <c r="AM50" s="127" t="str">
        <f>+IF(AL50="","",IF(AL50&gt;0.8,"Muy Alta",IF(AND(AL50&lt;=0.8,AL50&gt;0.6),"Alta",IF(AND(AL50&lt;=0.6,AL50&gt;0.4),"Media",IF(AND(AL50&lt;=0.4,AL50&gt;0.2),"Baja","Muy Baja")))))</f>
        <v>Media</v>
      </c>
      <c r="AN50" s="32">
        <f>+IF(OR(S50="",S50="No"),O50,O50-(O50*T50))</f>
        <v>0.8</v>
      </c>
      <c r="AO50" s="124">
        <f>+IF(L50="","",MIN(AN51:AN52))</f>
        <v>0.45000000000000007</v>
      </c>
      <c r="AP50" s="130" t="str">
        <f>+IF(AO50="","",IF(AO50&gt;0.8,"Catastrófico",IF(AND(AO50&lt;=0.8,AO50&gt;0.6),"Mayor",IF(AND(AO50&lt;=0.6,AO50&gt;0.4),"Moderado",IF(AND(AO50&lt;=0.4,AO50&gt;0.2),"Menor","Leve")))))</f>
        <v>Moderado</v>
      </c>
      <c r="AQ50" s="127" t="str">
        <f t="shared" ref="AQ50" si="40">+IF(OR(AL50="",AO50=""),"",IF(AND(AP50="Catastrófico",AM50&lt;&gt;""),"Extremo",IF(AND(AP50="Mayor",AM50&lt;&gt;""),"Alto",IF(AND(AM50="Muy Alta",AO50&gt;0.1,AO50&lt;0.7),"Alto",IF(AND(AM50="Alta",AP50="Moderado"),"Alto",IF(AO50*AL50&lt;0.1,"Bajo",IF(AND(AM50="Alta",AO50&lt;0.5),"Moderado",IF(AND(AM50="Media",AO50&lt;0.7),"Moderado",IF(AND(AM50="Baja",OR(AP50="Moderado",AP50="Menor")),"Moderado",IF(AND(AM50="Muy Baja",AP50="Moderado"),"Moderado",))))))))))</f>
        <v>Moderado</v>
      </c>
      <c r="AR50" s="133" t="s">
        <v>283</v>
      </c>
      <c r="AS50" s="136">
        <v>0.2</v>
      </c>
      <c r="AT50" s="33">
        <v>1</v>
      </c>
      <c r="AU50" s="22" t="s">
        <v>495</v>
      </c>
      <c r="AV50" s="23" t="s">
        <v>128</v>
      </c>
      <c r="AW50" s="23" t="s">
        <v>490</v>
      </c>
      <c r="AX50" s="22" t="s">
        <v>285</v>
      </c>
      <c r="AY50" s="48" t="s">
        <v>479</v>
      </c>
      <c r="AZ50" s="22" t="s">
        <v>288</v>
      </c>
      <c r="BA50" s="69" t="s">
        <v>565</v>
      </c>
      <c r="BB50" s="70">
        <v>0.7</v>
      </c>
      <c r="BC50" s="69" t="s">
        <v>460</v>
      </c>
      <c r="BD50" s="114" t="s">
        <v>67</v>
      </c>
      <c r="BE50" s="117">
        <v>45991</v>
      </c>
      <c r="BF50" s="118" t="s">
        <v>566</v>
      </c>
    </row>
    <row r="51" spans="1:58" s="34" customFormat="1" ht="205.5" customHeight="1" thickBot="1" x14ac:dyDescent="0.3">
      <c r="A51" s="141"/>
      <c r="B51" s="115"/>
      <c r="C51" s="115"/>
      <c r="D51" s="115"/>
      <c r="E51" s="115"/>
      <c r="F51" s="115"/>
      <c r="G51" s="128"/>
      <c r="H51" s="134"/>
      <c r="I51" s="115"/>
      <c r="J51" s="115"/>
      <c r="K51" s="115"/>
      <c r="L51" s="115"/>
      <c r="M51" s="125"/>
      <c r="N51" s="128"/>
      <c r="O51" s="125"/>
      <c r="P51" s="131"/>
      <c r="Q51" s="128"/>
      <c r="R51" s="115"/>
      <c r="S51" s="115"/>
      <c r="T51" s="122"/>
      <c r="U51" s="35">
        <v>2</v>
      </c>
      <c r="V51" s="24" t="s">
        <v>483</v>
      </c>
      <c r="W51" s="22" t="s">
        <v>275</v>
      </c>
      <c r="X51" s="23" t="s">
        <v>276</v>
      </c>
      <c r="Y51" s="25" t="str">
        <f t="shared" si="15"/>
        <v>Asesor de la Oficina Asesora de Gestión Tecnológica y Transformación Digital realizará las gestiones necesarias para el control de condiciones ambientales y sistema de detección de incendios: Instalar sistemas de refrigeración redundantes con mantenimiento preventivo para controlar el calor y evitar el sobrecalentamiento de los equipos.
Implementar un sistema de detección y supresión de incendios, como sensores de humo y sistemas de extinción automática que utilicen agentes gaseosos adecuados para equipos electrónicos.</v>
      </c>
      <c r="Z51" s="23" t="s">
        <v>281</v>
      </c>
      <c r="AA51" s="36" t="s">
        <v>76</v>
      </c>
      <c r="AB51" s="37">
        <f t="shared" ref="AB51:AB52" si="41">+IF(AA51="","",IF(AA51="Preventivo",0.25,IF(AA51="Detectivo",0.15,IF(AA51="Correctivo",0.1,))))</f>
        <v>0.1</v>
      </c>
      <c r="AC51" s="36" t="s">
        <v>62</v>
      </c>
      <c r="AD51" s="37">
        <f t="shared" ref="AD51:AD52" si="42">+IF(AC51="","",IF(AC51="Automático",0.25,IF(AC51="Manual",0.15)))</f>
        <v>0.15</v>
      </c>
      <c r="AE51" s="36" t="s">
        <v>63</v>
      </c>
      <c r="AF51" s="37">
        <f t="shared" ref="AF51:AF52" si="43">+IF(AE51="","",IF(AE51="Documentado",0.5,IF(AE51="Sin documentar",0)))</f>
        <v>0.5</v>
      </c>
      <c r="AG51" s="36" t="s">
        <v>92</v>
      </c>
      <c r="AH51" s="37">
        <f t="shared" ref="AH51:AH52" si="44">+IF(AG51="","",IF(AG51="Continua",0.1,IF(AG51="Aleatoria",0.05)))</f>
        <v>0.05</v>
      </c>
      <c r="AI51" s="36" t="s">
        <v>65</v>
      </c>
      <c r="AJ51" s="38">
        <f t="shared" ref="AJ51:AJ52" si="45">+IF(AI51="","",IF(AI51="Con registro",0.05,IF(AI51="Sin registro",0)))</f>
        <v>0.05</v>
      </c>
      <c r="AK51" s="31">
        <f>+IF(AA51="Preventivo",AK50-(SUM(AB51,AD51)*AK50),IF(AA51="Detectivo",AK50-(SUM(AB51,AD51)*AK50),AK50))</f>
        <v>0.6</v>
      </c>
      <c r="AL51" s="125"/>
      <c r="AM51" s="128"/>
      <c r="AN51" s="31">
        <f>+IF(AA51="Correctivo",AN50-(SUM(AB51,AD51)*AN50),AN50)</f>
        <v>0.60000000000000009</v>
      </c>
      <c r="AO51" s="125"/>
      <c r="AP51" s="131"/>
      <c r="AQ51" s="128"/>
      <c r="AR51" s="134"/>
      <c r="AS51" s="134"/>
      <c r="AT51" s="39">
        <v>2</v>
      </c>
      <c r="AU51" s="23" t="s">
        <v>284</v>
      </c>
      <c r="AV51" s="23" t="s">
        <v>128</v>
      </c>
      <c r="AW51" s="23" t="s">
        <v>490</v>
      </c>
      <c r="AX51" s="23" t="s">
        <v>286</v>
      </c>
      <c r="AY51" s="48" t="s">
        <v>479</v>
      </c>
      <c r="AZ51" s="23" t="s">
        <v>289</v>
      </c>
      <c r="BA51" s="69" t="s">
        <v>567</v>
      </c>
      <c r="BB51" s="70">
        <v>1</v>
      </c>
      <c r="BC51" s="23" t="s">
        <v>460</v>
      </c>
      <c r="BD51" s="115"/>
      <c r="BE51" s="115"/>
      <c r="BF51" s="119"/>
    </row>
    <row r="52" spans="1:58" s="34" customFormat="1" ht="185.25" customHeight="1" x14ac:dyDescent="0.25">
      <c r="A52" s="186"/>
      <c r="B52" s="187"/>
      <c r="C52" s="187"/>
      <c r="D52" s="187"/>
      <c r="E52" s="187"/>
      <c r="F52" s="187"/>
      <c r="G52" s="188"/>
      <c r="H52" s="134"/>
      <c r="I52" s="187"/>
      <c r="J52" s="187"/>
      <c r="K52" s="187"/>
      <c r="L52" s="187"/>
      <c r="M52" s="189"/>
      <c r="N52" s="188"/>
      <c r="O52" s="189"/>
      <c r="P52" s="190"/>
      <c r="Q52" s="188"/>
      <c r="R52" s="187"/>
      <c r="S52" s="187"/>
      <c r="T52" s="191"/>
      <c r="U52" s="92">
        <v>3</v>
      </c>
      <c r="V52" s="58" t="s">
        <v>483</v>
      </c>
      <c r="W52" s="58" t="s">
        <v>277</v>
      </c>
      <c r="X52" s="58" t="s">
        <v>278</v>
      </c>
      <c r="Y52" s="88" t="str">
        <f t="shared" si="15"/>
        <v>Asesor de la Oficina Asesora de Gestión Tecnológica y Transformación Digital  realizará las gestiones para el refuerzo de la infraestructura de seguridad física y de cableado: Mejorar la estructura de cableado para evitar que quede expuesta y susceptible a accesos no autorizados. Esto incluye el uso de ductos de seguridad y la implementación de controles de acceso físico, como cámaras de vigilancia y cerraduras en áreas sensibles.Mejorar la estructura de cableado para evitar que quede expuesta y susceptible a accesos no autorizados. Esto incluye el uso de ductos de seguridad y la implementación de controles de acceso físico, como cámaras de vigilancia y cerraduras en áreas sensibles.</v>
      </c>
      <c r="Z52" s="58" t="s">
        <v>282</v>
      </c>
      <c r="AA52" s="93" t="s">
        <v>76</v>
      </c>
      <c r="AB52" s="94">
        <f t="shared" si="41"/>
        <v>0.1</v>
      </c>
      <c r="AC52" s="93" t="s">
        <v>62</v>
      </c>
      <c r="AD52" s="94">
        <f t="shared" si="42"/>
        <v>0.15</v>
      </c>
      <c r="AE52" s="93" t="s">
        <v>63</v>
      </c>
      <c r="AF52" s="94">
        <f t="shared" si="43"/>
        <v>0.5</v>
      </c>
      <c r="AG52" s="93" t="s">
        <v>64</v>
      </c>
      <c r="AH52" s="94">
        <f t="shared" si="44"/>
        <v>0.1</v>
      </c>
      <c r="AI52" s="93" t="s">
        <v>65</v>
      </c>
      <c r="AJ52" s="95">
        <f t="shared" si="45"/>
        <v>0.05</v>
      </c>
      <c r="AK52" s="96">
        <f>+IF(AA52="Preventivo",AK51-(SUM(AB52,AD52)*AK51),IF(AA52="Detectivo",AK51-(SUM(AB52,AD52)*AK51),AK51))</f>
        <v>0.6</v>
      </c>
      <c r="AL52" s="189"/>
      <c r="AM52" s="188"/>
      <c r="AN52" s="96">
        <f>+IF(AA52="Correctivo",AN51-(SUM(AB52,AD52)*AN51),AN51)</f>
        <v>0.45000000000000007</v>
      </c>
      <c r="AO52" s="189"/>
      <c r="AP52" s="190"/>
      <c r="AQ52" s="188"/>
      <c r="AR52" s="134"/>
      <c r="AS52" s="134"/>
      <c r="AT52" s="97">
        <v>3</v>
      </c>
      <c r="AU52" s="58" t="s">
        <v>290</v>
      </c>
      <c r="AV52" s="58" t="s">
        <v>128</v>
      </c>
      <c r="AW52" s="58" t="s">
        <v>490</v>
      </c>
      <c r="AX52" s="58" t="s">
        <v>287</v>
      </c>
      <c r="AY52" s="64" t="s">
        <v>479</v>
      </c>
      <c r="AZ52" s="58" t="s">
        <v>291</v>
      </c>
      <c r="BA52" s="99" t="s">
        <v>568</v>
      </c>
      <c r="BB52" s="105">
        <v>1</v>
      </c>
      <c r="BC52" s="58" t="s">
        <v>460</v>
      </c>
      <c r="BD52" s="187"/>
      <c r="BE52" s="187"/>
      <c r="BF52" s="192"/>
    </row>
    <row r="53" spans="1:58" s="34" customFormat="1" ht="153" customHeight="1" x14ac:dyDescent="0.25">
      <c r="A53" s="193" t="s">
        <v>150</v>
      </c>
      <c r="B53" s="194" t="s">
        <v>170</v>
      </c>
      <c r="C53" s="115" t="s">
        <v>83</v>
      </c>
      <c r="D53" s="115" t="s">
        <v>61</v>
      </c>
      <c r="E53" s="115" t="s">
        <v>169</v>
      </c>
      <c r="F53" s="115" t="s">
        <v>527</v>
      </c>
      <c r="G53" s="128" t="str">
        <f>+IF(OR(D53&lt;&gt;"",E53&lt;&gt;"",F53&lt;&gt;""),CONCATENATE("Posibilidad de ",D53," por ",E53," debido a ",F53),"")</f>
        <v xml:space="preserve">Posibilidad de afectación económica y reputacional por incumplimiento de las políticas de seguridad de la información debido a incumplimiento en la entrega de información, salida de información no controlada, y/o acceso indebido a los sistemas de información para el uso inapropiado en favor propio o de terceros. </v>
      </c>
      <c r="H53" s="115" t="s">
        <v>255</v>
      </c>
      <c r="I53" s="115" t="s">
        <v>73</v>
      </c>
      <c r="J53" s="115" t="s">
        <v>87</v>
      </c>
      <c r="K53" s="115" t="s">
        <v>84</v>
      </c>
      <c r="L53" s="115" t="s">
        <v>99</v>
      </c>
      <c r="M53" s="125">
        <f>+IF(K53="Máximo 2 veces",0.2,IF(K53="Entre 3 a 24 veces",0.4,IF(K53="Entre 24 a 500 veces",0.6,IF(K53="Entre 500 a 5000 veces",0.8,IF(K53="Mas de 5000 veces",1,"")))))</f>
        <v>0.6</v>
      </c>
      <c r="N53" s="128" t="str">
        <f>+IF(M53="","",IF(M53&gt;0.8,"Muy Alta",IF(AND(M53&lt;=0.8,M53&gt;0.6),"Alta",IF(AND(M53&lt;=0.6,M53&gt;0.4),"Media",IF(AND(M53&lt;=0.4,M53&gt;0.2),"Baja","Muy Baja")))))</f>
        <v>Media</v>
      </c>
      <c r="O53" s="125">
        <f>+IF(L53="Menor a 10 SMLMV o afectación a un área/proceso",0.2,IF(L53="Entre 10 y 50 SMLMV o afectación interna",0.4,IF(L53="Entre 50 y 100 SMLMV o afectación con algunos usuarios",0.6,IF(L53="Entre 100 y 500 SMLMV o fectación a nivel municipal/departamental",0.8,IF(L53="Mayor a 500 SMLMV o afectación nacional",1,"")))))</f>
        <v>0.8</v>
      </c>
      <c r="P53" s="131" t="str">
        <f>+IF(L53="Menor a 10 SMLMV o afectación a un área/proceso","Leve",IF(L53="Entre 10 y 50 SMLMV o afectación interna","Menor",IF(L53="Entre 50 y 100 SMLMV o afectación con algunos usuarios","Moderado",IF(L53="Entre 100 y 500 SMLMV o fectación a nivel municipal/departamental","Mayor",IF(L53="Mayor a 500 SMLMV o afectación nacional","Catastrófico","")))))</f>
        <v>Mayor</v>
      </c>
      <c r="Q53" s="128" t="str">
        <f>+IF(OR(K53="",L53=""),"",IF(AND(P53="Catastrófico",N53&lt;&gt;""),"Extremo",IF(AND(P53="Mayor",N53&lt;&gt;""),"Alto",IF(AND(N53="Muy Alta",O53&gt;0.1,O53&lt;0.7),"Alto",IF(AND(N53="Alta",P53="Moderado"),"Alto",IF(O53*M53&lt;0.1,"Bajo",IF(AND(N53="Alta",O53&lt;0.5),"Moderado",IF(AND(N53="Media",O53&lt;0.7),"Moderado",IF(AND(N53="Baja",OR(P53="Moderado",P53="Menor")),"Moderado",IF(AND(N53="Muy Baja",P53="Moderado"),"Moderado",))))))))))</f>
        <v>Alto</v>
      </c>
      <c r="R53" s="115" t="s">
        <v>88</v>
      </c>
      <c r="S53" s="115" t="s">
        <v>81</v>
      </c>
      <c r="T53" s="122">
        <v>0</v>
      </c>
      <c r="U53" s="35">
        <v>1</v>
      </c>
      <c r="V53" s="23" t="s">
        <v>483</v>
      </c>
      <c r="W53" s="23" t="s">
        <v>296</v>
      </c>
      <c r="X53" s="23" t="s">
        <v>292</v>
      </c>
      <c r="Y53" s="26" t="str">
        <f t="shared" si="15"/>
        <v>Asesor de la Oficina Asesora de Gestión Tecnológica y Transformación Digital  realizará Control de acceso basado en roles (RBAC): Implementar un sistema de control de acceso que limite el acceso a la información y a los sistemas según las funciones y responsabilidades de los usuarios.Esto asegura que solo las personas autorizadas puedan acceder a datos sensibles y reduce el riesgo de acceso indebido.</v>
      </c>
      <c r="Z53" s="23" t="s">
        <v>298</v>
      </c>
      <c r="AA53" s="36" t="s">
        <v>265</v>
      </c>
      <c r="AB53" s="37">
        <f>+IF(AA53="","",IF(AA53="Preventivo",0.25,IF(AA53="Detectivo",0.15,IF(AA53="Correctivo",0.1,))))</f>
        <v>0.15</v>
      </c>
      <c r="AC53" s="36" t="s">
        <v>91</v>
      </c>
      <c r="AD53" s="37">
        <f>+IF(AC53="","",IF(AC53="Automático",0.25,IF(AC53="Manual",0.15)))</f>
        <v>0.25</v>
      </c>
      <c r="AE53" s="36" t="s">
        <v>63</v>
      </c>
      <c r="AF53" s="37">
        <f>+IF(AE53="","",IF(AE53="Documentado",0.5,IF(AE53="Sin documentar",0)))</f>
        <v>0.5</v>
      </c>
      <c r="AG53" s="36" t="s">
        <v>64</v>
      </c>
      <c r="AH53" s="37">
        <f>+IF(AG53="","",IF(AG53="Continua",0.1,IF(AG53="Aleatoria",0.05)))</f>
        <v>0.1</v>
      </c>
      <c r="AI53" s="36" t="s">
        <v>65</v>
      </c>
      <c r="AJ53" s="38">
        <f>+IF(AI53="","",IF(AI53="Con registro",0.05,IF(AI53="Sin registro",0)))</f>
        <v>0.05</v>
      </c>
      <c r="AK53" s="38">
        <f>+IF(AA53="Preventivo",M53-(SUM(AB53,AD53)*M53),IF(AA53="Detectivo",M53-(SUM(AB53,AD53)*M53),M53))</f>
        <v>0.36</v>
      </c>
      <c r="AL53" s="125">
        <f>+IF(M53="","",MIN(AK53:AK55))</f>
        <v>0.1512</v>
      </c>
      <c r="AM53" s="128" t="str">
        <f>+IF(AL53="","",IF(AL53&gt;0.8,"Muy Alta",IF(AND(AL53&lt;=0.8,AL53&gt;0.6),"Alta",IF(AND(AL53&lt;=0.6,AL53&gt;0.4),"Media",IF(AND(AL53&lt;=0.4,AL53&gt;0.2),"Baja","Muy Baja")))))</f>
        <v>Muy Baja</v>
      </c>
      <c r="AN53" s="103">
        <f>+IF(OR(S53="",S53="No"),O53,O53-(O53*T53))</f>
        <v>0.8</v>
      </c>
      <c r="AO53" s="125">
        <f>+IF(L53="","",MIN(AN54:AN55))</f>
        <v>0.8</v>
      </c>
      <c r="AP53" s="131" t="str">
        <f>+IF(AO53="","",IF(AO53&gt;0.8,"Catastrófico",IF(AND(AO53&lt;=0.8,AO53&gt;0.6),"Mayor",IF(AND(AO53&lt;=0.6,AO53&gt;0.4),"Moderado",IF(AND(AO53&lt;=0.4,AO53&gt;0.2),"Menor","Leve")))))</f>
        <v>Mayor</v>
      </c>
      <c r="AQ53" s="128" t="str">
        <f t="shared" ref="AQ53" si="46">+IF(OR(AL53="",AO53=""),"",IF(AND(AP53="Catastrófico",AM53&lt;&gt;""),"Extremo",IF(AND(AP53="Mayor",AM53&lt;&gt;""),"Alto",IF(AND(AM53="Muy Alta",AO53&gt;0.1,AO53&lt;0.7),"Alto",IF(AND(AM53="Alta",AP53="Moderado"),"Alto",IF(AO53*AL53&lt;0.1,"Bajo",IF(AND(AM53="Alta",AO53&lt;0.5),"Moderado",IF(AND(AM53="Media",AO53&lt;0.7),"Moderado",IF(AND(AM53="Baja",OR(AP53="Moderado",AP53="Menor")),"Moderado",IF(AND(AM53="Muy Baja",AP53="Moderado"),"Moderado",))))))))))</f>
        <v>Alto</v>
      </c>
      <c r="AR53" s="115" t="s">
        <v>301</v>
      </c>
      <c r="AS53" s="195">
        <v>1</v>
      </c>
      <c r="AT53" s="39">
        <v>1</v>
      </c>
      <c r="AU53" s="26" t="s">
        <v>302</v>
      </c>
      <c r="AV53" s="23" t="s">
        <v>128</v>
      </c>
      <c r="AW53" s="23" t="s">
        <v>490</v>
      </c>
      <c r="AX53" s="23" t="s">
        <v>303</v>
      </c>
      <c r="AY53" s="66" t="s">
        <v>479</v>
      </c>
      <c r="AZ53" s="23" t="s">
        <v>308</v>
      </c>
      <c r="BA53" s="73" t="s">
        <v>569</v>
      </c>
      <c r="BB53" s="107">
        <v>1</v>
      </c>
      <c r="BC53" s="23" t="s">
        <v>460</v>
      </c>
      <c r="BD53" s="115" t="s">
        <v>67</v>
      </c>
      <c r="BE53" s="196">
        <v>45991</v>
      </c>
      <c r="BF53" s="115"/>
    </row>
    <row r="54" spans="1:58" s="34" customFormat="1" ht="168" customHeight="1" x14ac:dyDescent="0.25">
      <c r="A54" s="193"/>
      <c r="B54" s="115"/>
      <c r="C54" s="115"/>
      <c r="D54" s="115"/>
      <c r="E54" s="115"/>
      <c r="F54" s="115"/>
      <c r="G54" s="128"/>
      <c r="H54" s="115"/>
      <c r="I54" s="115"/>
      <c r="J54" s="115"/>
      <c r="K54" s="115"/>
      <c r="L54" s="115"/>
      <c r="M54" s="125"/>
      <c r="N54" s="128"/>
      <c r="O54" s="125"/>
      <c r="P54" s="131"/>
      <c r="Q54" s="128"/>
      <c r="R54" s="115"/>
      <c r="S54" s="115"/>
      <c r="T54" s="122"/>
      <c r="U54" s="35">
        <v>2</v>
      </c>
      <c r="V54" s="23" t="s">
        <v>483</v>
      </c>
      <c r="W54" s="23" t="s">
        <v>295</v>
      </c>
      <c r="X54" s="23" t="s">
        <v>293</v>
      </c>
      <c r="Y54" s="26" t="str">
        <f t="shared" si="15"/>
        <v>Asesor de la Oficina Asesora de Gestión Tecnológica y Transformación Digital realizará revisión y monitoreo de actividades: Realizar revisiones periódicas y monitorear las actividades de los usuarios en los sistemas de información. Esto incluye el registro de accesos, cambios en la información y transferencias de datosLa revisión de estos registros permite identificar comportamientos sospechosos o incumplimientos de políticas.</v>
      </c>
      <c r="Z54" s="23" t="s">
        <v>299</v>
      </c>
      <c r="AA54" s="36" t="s">
        <v>265</v>
      </c>
      <c r="AB54" s="37">
        <f t="shared" ref="AB54:AB55" si="47">+IF(AA54="","",IF(AA54="Preventivo",0.25,IF(AA54="Detectivo",0.15,IF(AA54="Correctivo",0.1,))))</f>
        <v>0.15</v>
      </c>
      <c r="AC54" s="36" t="s">
        <v>62</v>
      </c>
      <c r="AD54" s="37">
        <f t="shared" ref="AD54:AD55" si="48">+IF(AC54="","",IF(AC54="Automático",0.25,IF(AC54="Manual",0.15)))</f>
        <v>0.15</v>
      </c>
      <c r="AE54" s="36" t="s">
        <v>63</v>
      </c>
      <c r="AF54" s="37">
        <f t="shared" ref="AF54:AF55" si="49">+IF(AE54="","",IF(AE54="Documentado",0.5,IF(AE54="Sin documentar",0)))</f>
        <v>0.5</v>
      </c>
      <c r="AG54" s="36" t="s">
        <v>92</v>
      </c>
      <c r="AH54" s="37">
        <f t="shared" ref="AH54:AH55" si="50">+IF(AG54="","",IF(AG54="Continua",0.1,IF(AG54="Aleatoria",0.05)))</f>
        <v>0.05</v>
      </c>
      <c r="AI54" s="36" t="s">
        <v>65</v>
      </c>
      <c r="AJ54" s="38">
        <f t="shared" ref="AJ54:AJ55" si="51">+IF(AI54="","",IF(AI54="Con registro",0.05,IF(AI54="Sin registro",0)))</f>
        <v>0.05</v>
      </c>
      <c r="AK54" s="38">
        <f>+IF(AA54="Preventivo",AK53-(SUM(AB54,AD54)*AK53),IF(AA54="Detectivo",AK53-(SUM(AB54,AD54)*AK53),AK53))</f>
        <v>0.252</v>
      </c>
      <c r="AL54" s="125"/>
      <c r="AM54" s="128"/>
      <c r="AN54" s="38">
        <f>+IF(AA54="Correctivo",AN53-(SUM(AB54,AD54)*AN53),AN53)</f>
        <v>0.8</v>
      </c>
      <c r="AO54" s="125"/>
      <c r="AP54" s="131"/>
      <c r="AQ54" s="128"/>
      <c r="AR54" s="115"/>
      <c r="AS54" s="115"/>
      <c r="AT54" s="39">
        <v>2</v>
      </c>
      <c r="AU54" s="23" t="s">
        <v>304</v>
      </c>
      <c r="AV54" s="23" t="s">
        <v>128</v>
      </c>
      <c r="AW54" s="23" t="s">
        <v>490</v>
      </c>
      <c r="AX54" s="23" t="s">
        <v>305</v>
      </c>
      <c r="AY54" s="66" t="s">
        <v>479</v>
      </c>
      <c r="AZ54" s="23" t="s">
        <v>310</v>
      </c>
      <c r="BA54" s="73" t="s">
        <v>570</v>
      </c>
      <c r="BB54" s="107">
        <v>0.7</v>
      </c>
      <c r="BC54" s="23" t="s">
        <v>460</v>
      </c>
      <c r="BD54" s="115"/>
      <c r="BE54" s="115"/>
      <c r="BF54" s="115"/>
    </row>
    <row r="55" spans="1:58" s="34" customFormat="1" ht="159.75" customHeight="1" x14ac:dyDescent="0.25">
      <c r="A55" s="193"/>
      <c r="B55" s="115"/>
      <c r="C55" s="115"/>
      <c r="D55" s="115"/>
      <c r="E55" s="115"/>
      <c r="F55" s="115"/>
      <c r="G55" s="128"/>
      <c r="H55" s="115"/>
      <c r="I55" s="115"/>
      <c r="J55" s="115"/>
      <c r="K55" s="115"/>
      <c r="L55" s="115"/>
      <c r="M55" s="125"/>
      <c r="N55" s="128"/>
      <c r="O55" s="125"/>
      <c r="P55" s="131"/>
      <c r="Q55" s="128"/>
      <c r="R55" s="115"/>
      <c r="S55" s="115"/>
      <c r="T55" s="122"/>
      <c r="U55" s="35">
        <v>3</v>
      </c>
      <c r="V55" s="23" t="s">
        <v>483</v>
      </c>
      <c r="W55" s="23" t="s">
        <v>297</v>
      </c>
      <c r="X55" s="23" t="s">
        <v>294</v>
      </c>
      <c r="Y55" s="26" t="str">
        <f t="shared" si="15"/>
        <v>Asesor de la Oficina Asesora de Gestión Tecnológica y Transformación Digital realizará capacitación y concienciación: Proporcionar formación regular a todos los empleados sobre las políticas de seguridad de la información, el manejo de datos sensibles y las implicaciones del uso inapropiado de la información.Una cultura organizacional informada y consciente de la seguridad ayuda a prevenir incidentes por error humano o negligencia.</v>
      </c>
      <c r="Z55" s="23" t="s">
        <v>300</v>
      </c>
      <c r="AA55" s="36" t="s">
        <v>82</v>
      </c>
      <c r="AB55" s="37">
        <f t="shared" si="47"/>
        <v>0.25</v>
      </c>
      <c r="AC55" s="36" t="s">
        <v>62</v>
      </c>
      <c r="AD55" s="37">
        <f t="shared" si="48"/>
        <v>0.15</v>
      </c>
      <c r="AE55" s="36" t="s">
        <v>63</v>
      </c>
      <c r="AF55" s="37">
        <f t="shared" si="49"/>
        <v>0.5</v>
      </c>
      <c r="AG55" s="36" t="s">
        <v>64</v>
      </c>
      <c r="AH55" s="37">
        <f t="shared" si="50"/>
        <v>0.1</v>
      </c>
      <c r="AI55" s="36" t="s">
        <v>65</v>
      </c>
      <c r="AJ55" s="38">
        <f t="shared" si="51"/>
        <v>0.05</v>
      </c>
      <c r="AK55" s="38">
        <f>+IF(AA55="Preventivo",AK54-(SUM(AB55,AD55)*AK54),IF(AA55="Detectivo",AK54-(SUM(AB55,AD55)*AK54),AK54))</f>
        <v>0.1512</v>
      </c>
      <c r="AL55" s="125"/>
      <c r="AM55" s="128"/>
      <c r="AN55" s="38">
        <f>+IF(AA55="Correctivo",AN54-(SUM(AB55,AD55)*AN54),AN54)</f>
        <v>0.8</v>
      </c>
      <c r="AO55" s="125"/>
      <c r="AP55" s="131"/>
      <c r="AQ55" s="128"/>
      <c r="AR55" s="115"/>
      <c r="AS55" s="115"/>
      <c r="AT55" s="39">
        <v>3</v>
      </c>
      <c r="AU55" s="23" t="s">
        <v>306</v>
      </c>
      <c r="AV55" s="23" t="s">
        <v>128</v>
      </c>
      <c r="AW55" s="23" t="s">
        <v>490</v>
      </c>
      <c r="AX55" s="23" t="s">
        <v>307</v>
      </c>
      <c r="AY55" s="66" t="s">
        <v>479</v>
      </c>
      <c r="AZ55" s="23" t="s">
        <v>309</v>
      </c>
      <c r="BA55" s="73" t="s">
        <v>571</v>
      </c>
      <c r="BB55" s="107">
        <v>0</v>
      </c>
      <c r="BC55" s="23" t="s">
        <v>462</v>
      </c>
      <c r="BD55" s="115"/>
      <c r="BE55" s="115"/>
      <c r="BF55" s="115"/>
    </row>
    <row r="56" spans="1:58" s="34" customFormat="1" ht="219" customHeight="1" thickBot="1" x14ac:dyDescent="0.3">
      <c r="A56" s="197" t="s">
        <v>151</v>
      </c>
      <c r="B56" s="198" t="s">
        <v>170</v>
      </c>
      <c r="C56" s="199" t="s">
        <v>136</v>
      </c>
      <c r="D56" s="199" t="s">
        <v>61</v>
      </c>
      <c r="E56" s="199" t="s">
        <v>463</v>
      </c>
      <c r="F56" s="199" t="s">
        <v>464</v>
      </c>
      <c r="G56" s="200" t="str">
        <f>+IF(OR(D56&lt;&gt;"",E56&lt;&gt;"",F56&lt;&gt;""),CONCATENATE("Posibilidad de ",D56," por ",E56," debido a ",F56),"")</f>
        <v>Posibilidad de afectación económica y reputacional por la vulnerabilidad ante ataques informáticos, sanciones por parte de los entes de control, tiempos extensos en la ejecución de procesos debido a  carencia de su sistematización, lentitud en los tiempos de respuesta de la correspondencia, por carencia de alertas en el aplicativo.
Reducción de la eficiencia de equipos de cómputo por espionaje y manipulación por software.</v>
      </c>
      <c r="H56" s="134" t="s">
        <v>315</v>
      </c>
      <c r="I56" s="199" t="s">
        <v>73</v>
      </c>
      <c r="J56" s="199" t="s">
        <v>87</v>
      </c>
      <c r="K56" s="199" t="s">
        <v>84</v>
      </c>
      <c r="L56" s="199" t="s">
        <v>99</v>
      </c>
      <c r="M56" s="201">
        <f>+IF(K56="Máximo 2 veces",0.2,IF(K56="Entre 3 a 24 veces",0.4,IF(K56="Entre 24 a 500 veces",0.6,IF(K56="Entre 500 a 5000 veces",0.8,IF(K56="Mas de 5000 veces",1,"")))))</f>
        <v>0.6</v>
      </c>
      <c r="N56" s="200" t="str">
        <f>+IF(M56="","",IF(M56&gt;0.8,"Muy Alta",IF(AND(M56&lt;=0.8,M56&gt;0.6),"Alta",IF(AND(M56&lt;=0.6,M56&gt;0.4),"Media",IF(AND(M56&lt;=0.4,M56&gt;0.2),"Baja","Muy Baja")))))</f>
        <v>Media</v>
      </c>
      <c r="O56" s="201">
        <f>+IF(L56="Menor a 10 SMLMV o afectación a un área/proceso",0.2,IF(L56="Entre 10 y 50 SMLMV o afectación interna",0.4,IF(L56="Entre 50 y 100 SMLMV o afectación con algunos usuarios",0.6,IF(L56="Entre 100 y 500 SMLMV o fectación a nivel municipal/departamental",0.8,IF(L56="Mayor a 500 SMLMV o afectación nacional",1,"")))))</f>
        <v>0.8</v>
      </c>
      <c r="P56" s="202" t="str">
        <f>+IF(L56="Menor a 10 SMLMV o afectación a un área/proceso","Leve",IF(L56="Entre 10 y 50 SMLMV o afectación interna","Menor",IF(L56="Entre 50 y 100 SMLMV o afectación con algunos usuarios","Moderado",IF(L56="Entre 100 y 500 SMLMV o fectación a nivel municipal/departamental","Mayor",IF(L56="Mayor a 500 SMLMV o afectación nacional","Catastrófico","")))))</f>
        <v>Mayor</v>
      </c>
      <c r="Q56" s="200" t="str">
        <f>+IF(OR(K56="",L56=""),"",IF(AND(P56="Catastrófico",N56&lt;&gt;""),"Extremo",IF(AND(P56="Mayor",N56&lt;&gt;""),"Alto",IF(AND(N56="Muy Alta",O56&gt;0.1,O56&lt;0.7),"Alto",IF(AND(N56="Alta",P56="Moderado"),"Alto",IF(O56*M56&lt;0.1,"Bajo",IF(AND(N56="Alta",O56&lt;0.5),"Moderado",IF(AND(N56="Media",O56&lt;0.7),"Moderado",IF(AND(N56="Baja",OR(P56="Moderado",P56="Menor")),"Moderado",IF(AND(N56="Muy Baja",P56="Moderado"),"Moderado",))))))))))</f>
        <v>Alto</v>
      </c>
      <c r="R56" s="199" t="s">
        <v>88</v>
      </c>
      <c r="S56" s="199" t="s">
        <v>81</v>
      </c>
      <c r="T56" s="203">
        <v>0</v>
      </c>
      <c r="U56" s="108">
        <v>1</v>
      </c>
      <c r="V56" s="54" t="s">
        <v>483</v>
      </c>
      <c r="W56" s="60" t="s">
        <v>312</v>
      </c>
      <c r="X56" s="60" t="s">
        <v>311</v>
      </c>
      <c r="Y56" s="89" t="str">
        <f t="shared" si="15"/>
        <v xml:space="preserve">Asesor de la Oficina Asesora de Gestión Tecnológica y Transformación Digital realizar implementación de políticas de seguridad informática: Desarrollar y poner en práctica políticas de seguridad que incluyan protocolos para la gestión de accesos, uso de software autorizado, y medidas de protección de datos. Esto debe incluir capacitaciones regulares para el personal sobre la importancia de la ciberseguridad y la concientización sobre phishing y otros ataques. </v>
      </c>
      <c r="Z56" s="60" t="s">
        <v>316</v>
      </c>
      <c r="AA56" s="109" t="s">
        <v>82</v>
      </c>
      <c r="AB56" s="110">
        <f>+IF(AA56="","",IF(AA56="Preventivo",0.25,IF(AA56="Detectivo",0.15,IF(AA56="Correctivo",0.1,))))</f>
        <v>0.25</v>
      </c>
      <c r="AC56" s="109" t="s">
        <v>62</v>
      </c>
      <c r="AD56" s="110">
        <f>+IF(AC56="","",IF(AC56="Automático",0.25,IF(AC56="Manual",0.15)))</f>
        <v>0.15</v>
      </c>
      <c r="AE56" s="109" t="s">
        <v>63</v>
      </c>
      <c r="AF56" s="110">
        <f>+IF(AE56="","",IF(AE56="Documentado",0.5,IF(AE56="Sin documentar",0)))</f>
        <v>0.5</v>
      </c>
      <c r="AG56" s="109" t="s">
        <v>64</v>
      </c>
      <c r="AH56" s="110">
        <f>+IF(AG56="","",IF(AG56="Continua",0.1,IF(AG56="Aleatoria",0.05)))</f>
        <v>0.1</v>
      </c>
      <c r="AI56" s="109" t="s">
        <v>65</v>
      </c>
      <c r="AJ56" s="111">
        <f>+IF(AI56="","",IF(AI56="Con registro",0.05,IF(AI56="Sin registro",0)))</f>
        <v>0.05</v>
      </c>
      <c r="AK56" s="111">
        <f>+IF(AA56="Preventivo",M56-(SUM(AB56,AD56)*M56),IF(AA56="Detectivo",M56-(SUM(AB56,AD56)*M56),M56))</f>
        <v>0.36</v>
      </c>
      <c r="AL56" s="201">
        <f>+IF(M56="","",MIN(AK56:AK58))</f>
        <v>0.252</v>
      </c>
      <c r="AM56" s="200" t="str">
        <f>+IF(AL56="","",IF(AL56&gt;0.8,"Muy Alta",IF(AND(AL56&lt;=0.8,AL56&gt;0.6),"Alta",IF(AND(AL56&lt;=0.6,AL56&gt;0.4),"Media",IF(AND(AL56&lt;=0.4,AL56&gt;0.2),"Baja","Muy Baja")))))</f>
        <v>Baja</v>
      </c>
      <c r="AN56" s="112">
        <f>+IF(OR(S56="",S56="No"),O56,O56-(O56*T56))</f>
        <v>0.8</v>
      </c>
      <c r="AO56" s="201">
        <f>+IF(L56="","",MIN(AN57:AN58))</f>
        <v>0.60000000000000009</v>
      </c>
      <c r="AP56" s="202" t="str">
        <f>+IF(AO56="","",IF(AO56&gt;0.8,"Catastrófico",IF(AND(AO56&lt;=0.8,AO56&gt;0.6),"Mayor",IF(AND(AO56&lt;=0.6,AO56&gt;0.4),"Moderado",IF(AND(AO56&lt;=0.4,AO56&gt;0.2),"Menor","Leve")))))</f>
        <v>Moderado</v>
      </c>
      <c r="AQ56" s="200" t="str">
        <f t="shared" ref="AQ56" si="52">+IF(OR(AL56="",AO56=""),"",IF(AND(AP56="Catastrófico",AM56&lt;&gt;""),"Extremo",IF(AND(AP56="Mayor",AM56&lt;&gt;""),"Alto",IF(AND(AM56="Muy Alta",AO56&gt;0.1,AO56&lt;0.7),"Alto",IF(AND(AM56="Alta",AP56="Moderado"),"Alto",IF(AO56*AL56&lt;0.1,"Bajo",IF(AND(AM56="Alta",AO56&lt;0.5),"Moderado",IF(AND(AM56="Media",AO56&lt;0.7),"Moderado",IF(AND(AM56="Baja",OR(AP56="Moderado",AP56="Menor")),"Moderado",IF(AND(AM56="Muy Baja",AP56="Moderado"),"Moderado",))))))))))</f>
        <v>Moderado</v>
      </c>
      <c r="AR56" s="134" t="s">
        <v>572</v>
      </c>
      <c r="AS56" s="204">
        <v>1</v>
      </c>
      <c r="AT56" s="113">
        <v>1</v>
      </c>
      <c r="AU56" s="60" t="s">
        <v>319</v>
      </c>
      <c r="AV56" s="60" t="s">
        <v>128</v>
      </c>
      <c r="AW56" s="60" t="s">
        <v>490</v>
      </c>
      <c r="AX56" s="60" t="s">
        <v>322</v>
      </c>
      <c r="AY56" s="63" t="s">
        <v>480</v>
      </c>
      <c r="AZ56" s="60" t="s">
        <v>323</v>
      </c>
      <c r="BA56" s="82" t="s">
        <v>573</v>
      </c>
      <c r="BB56" s="106">
        <v>1</v>
      </c>
      <c r="BC56" s="60" t="s">
        <v>460</v>
      </c>
      <c r="BD56" s="199" t="s">
        <v>67</v>
      </c>
      <c r="BE56" s="205">
        <v>45991</v>
      </c>
      <c r="BF56" s="206"/>
    </row>
    <row r="57" spans="1:58" s="34" customFormat="1" ht="171.75" thickBot="1" x14ac:dyDescent="0.3">
      <c r="A57" s="141"/>
      <c r="B57" s="115"/>
      <c r="C57" s="115"/>
      <c r="D57" s="115"/>
      <c r="E57" s="115"/>
      <c r="F57" s="115"/>
      <c r="G57" s="128"/>
      <c r="H57" s="134"/>
      <c r="I57" s="115"/>
      <c r="J57" s="115"/>
      <c r="K57" s="115"/>
      <c r="L57" s="115"/>
      <c r="M57" s="125"/>
      <c r="N57" s="128"/>
      <c r="O57" s="125"/>
      <c r="P57" s="131"/>
      <c r="Q57" s="128"/>
      <c r="R57" s="115"/>
      <c r="S57" s="115"/>
      <c r="T57" s="122"/>
      <c r="U57" s="35">
        <v>2</v>
      </c>
      <c r="V57" s="24" t="s">
        <v>483</v>
      </c>
      <c r="W57" s="22" t="s">
        <v>574</v>
      </c>
      <c r="X57" s="23" t="s">
        <v>313</v>
      </c>
      <c r="Y57" s="25" t="str">
        <f t="shared" si="15"/>
        <v>Asesor de la Oficina Asesora de Gestión Tecnológica y Transformación Digital  realizará la automatización y monitoreo de procesos: Adoptar sistemas de gestión de procesos (BPM) para automatizar tareas y establecer alertas automáticas para el seguimiento de correspondencia. Esto no solo reduce los tiempos de respuesta, sino que también permite una mejor trazabilidad y control sobre los procesos, facilitando la identificación de cuellos de botella.</v>
      </c>
      <c r="Z57" s="23" t="s">
        <v>317</v>
      </c>
      <c r="AA57" s="36" t="s">
        <v>76</v>
      </c>
      <c r="AB57" s="37">
        <f t="shared" ref="AB57:AB58" si="53">+IF(AA57="","",IF(AA57="Preventivo",0.25,IF(AA57="Detectivo",0.15,IF(AA57="Correctivo",0.1,))))</f>
        <v>0.1</v>
      </c>
      <c r="AC57" s="36" t="s">
        <v>62</v>
      </c>
      <c r="AD57" s="37">
        <f t="shared" ref="AD57:AD58" si="54">+IF(AC57="","",IF(AC57="Automático",0.25,IF(AC57="Manual",0.15)))</f>
        <v>0.15</v>
      </c>
      <c r="AE57" s="36" t="s">
        <v>63</v>
      </c>
      <c r="AF57" s="37">
        <f t="shared" ref="AF57:AF58" si="55">+IF(AE57="","",IF(AE57="Documentado",0.5,IF(AE57="Sin documentar",0)))</f>
        <v>0.5</v>
      </c>
      <c r="AG57" s="36" t="s">
        <v>92</v>
      </c>
      <c r="AH57" s="37">
        <f t="shared" ref="AH57:AH58" si="56">+IF(AG57="","",IF(AG57="Continua",0.1,IF(AG57="Aleatoria",0.05)))</f>
        <v>0.05</v>
      </c>
      <c r="AI57" s="36" t="s">
        <v>65</v>
      </c>
      <c r="AJ57" s="38">
        <f t="shared" ref="AJ57:AJ58" si="57">+IF(AI57="","",IF(AI57="Con registro",0.05,IF(AI57="Sin registro",0)))</f>
        <v>0.05</v>
      </c>
      <c r="AK57" s="31">
        <f>+IF(AA57="Preventivo",AK56-(SUM(AB57,AD57)*AK56),IF(AA57="Detectivo",AK56-(SUM(AB57,AD57)*AK56),AK56))</f>
        <v>0.36</v>
      </c>
      <c r="AL57" s="125"/>
      <c r="AM57" s="128"/>
      <c r="AN57" s="31">
        <f>+IF(AA57="Correctivo",AN56-(SUM(AB57,AD57)*AN56),AN56)</f>
        <v>0.60000000000000009</v>
      </c>
      <c r="AO57" s="125"/>
      <c r="AP57" s="131"/>
      <c r="AQ57" s="128"/>
      <c r="AR57" s="134"/>
      <c r="AS57" s="134"/>
      <c r="AT57" s="39">
        <v>2</v>
      </c>
      <c r="AU57" s="23" t="s">
        <v>320</v>
      </c>
      <c r="AV57" s="23" t="s">
        <v>128</v>
      </c>
      <c r="AW57" s="23" t="s">
        <v>490</v>
      </c>
      <c r="AX57" s="23" t="s">
        <v>324</v>
      </c>
      <c r="AY57" s="48" t="s">
        <v>479</v>
      </c>
      <c r="AZ57" s="23" t="s">
        <v>325</v>
      </c>
      <c r="BA57" s="73" t="s">
        <v>530</v>
      </c>
      <c r="BB57" s="72">
        <v>1</v>
      </c>
      <c r="BC57" s="23" t="s">
        <v>460</v>
      </c>
      <c r="BD57" s="115"/>
      <c r="BE57" s="115"/>
      <c r="BF57" s="119"/>
    </row>
    <row r="58" spans="1:58" s="34" customFormat="1" ht="183.75" customHeight="1" thickBot="1" x14ac:dyDescent="0.3">
      <c r="A58" s="142"/>
      <c r="B58" s="116"/>
      <c r="C58" s="116"/>
      <c r="D58" s="116"/>
      <c r="E58" s="116"/>
      <c r="F58" s="116"/>
      <c r="G58" s="129"/>
      <c r="H58" s="135"/>
      <c r="I58" s="116"/>
      <c r="J58" s="116"/>
      <c r="K58" s="116"/>
      <c r="L58" s="116"/>
      <c r="M58" s="126"/>
      <c r="N58" s="129"/>
      <c r="O58" s="126"/>
      <c r="P58" s="132"/>
      <c r="Q58" s="129"/>
      <c r="R58" s="116"/>
      <c r="S58" s="116"/>
      <c r="T58" s="123"/>
      <c r="U58" s="40">
        <v>3</v>
      </c>
      <c r="V58" s="24" t="s">
        <v>483</v>
      </c>
      <c r="W58" s="58" t="s">
        <v>575</v>
      </c>
      <c r="X58" s="24" t="s">
        <v>314</v>
      </c>
      <c r="Y58" s="25" t="str">
        <f t="shared" si="15"/>
        <v>Asesor de la Oficina Asesora de Gestión Tecnológica y Transformación Digital realizará implementación de soluciones de seguridad en la nube y antivirus avanzados: Utilizar herramientas de ciberseguridad robustas que incluyan firewalls, antivirus avanzados y soluciones de detección de intrusos. Además, la implementación de sistemas de cifrado para proteger la información sensible y la utilización de servicios en la nube con estándares de seguridad elevados puede ayudar a prevenir el espionaje y manipulación de software.</v>
      </c>
      <c r="Z58" s="24" t="s">
        <v>318</v>
      </c>
      <c r="AA58" s="41" t="s">
        <v>265</v>
      </c>
      <c r="AB58" s="42">
        <f t="shared" si="53"/>
        <v>0.15</v>
      </c>
      <c r="AC58" s="41" t="s">
        <v>62</v>
      </c>
      <c r="AD58" s="42">
        <f t="shared" si="54"/>
        <v>0.15</v>
      </c>
      <c r="AE58" s="41" t="s">
        <v>63</v>
      </c>
      <c r="AF58" s="42">
        <f t="shared" si="55"/>
        <v>0.5</v>
      </c>
      <c r="AG58" s="41" t="s">
        <v>64</v>
      </c>
      <c r="AH58" s="42">
        <f t="shared" si="56"/>
        <v>0.1</v>
      </c>
      <c r="AI58" s="41" t="s">
        <v>65</v>
      </c>
      <c r="AJ58" s="43">
        <f t="shared" si="57"/>
        <v>0.05</v>
      </c>
      <c r="AK58" s="31">
        <f>+IF(AA58="Preventivo",AK57-(SUM(AB58,AD58)*AK57),IF(AA58="Detectivo",AK57-(SUM(AB58,AD58)*AK57),AK57))</f>
        <v>0.252</v>
      </c>
      <c r="AL58" s="126"/>
      <c r="AM58" s="129"/>
      <c r="AN58" s="31">
        <f>+IF(AA58="Correctivo",AN57-(SUM(AB58,AD58)*AN57),AN57)</f>
        <v>0.60000000000000009</v>
      </c>
      <c r="AO58" s="126"/>
      <c r="AP58" s="132"/>
      <c r="AQ58" s="129"/>
      <c r="AR58" s="135"/>
      <c r="AS58" s="135"/>
      <c r="AT58" s="44">
        <v>3</v>
      </c>
      <c r="AU58" s="24" t="s">
        <v>321</v>
      </c>
      <c r="AV58" s="23" t="s">
        <v>128</v>
      </c>
      <c r="AW58" s="23" t="s">
        <v>490</v>
      </c>
      <c r="AX58" s="58" t="s">
        <v>326</v>
      </c>
      <c r="AY58" s="64" t="s">
        <v>481</v>
      </c>
      <c r="AZ58" s="58" t="s">
        <v>327</v>
      </c>
      <c r="BA58" s="99" t="s">
        <v>496</v>
      </c>
      <c r="BB58" s="105">
        <v>1</v>
      </c>
      <c r="BC58" s="58" t="s">
        <v>460</v>
      </c>
      <c r="BD58" s="116"/>
      <c r="BE58" s="116"/>
      <c r="BF58" s="120"/>
    </row>
    <row r="59" spans="1:58" s="34" customFormat="1" ht="214.5" thickBot="1" x14ac:dyDescent="0.3">
      <c r="A59" s="140" t="s">
        <v>152</v>
      </c>
      <c r="B59" s="143" t="s">
        <v>173</v>
      </c>
      <c r="C59" s="114" t="s">
        <v>136</v>
      </c>
      <c r="D59" s="114" t="s">
        <v>61</v>
      </c>
      <c r="E59" s="114" t="s">
        <v>172</v>
      </c>
      <c r="F59" s="114" t="s">
        <v>171</v>
      </c>
      <c r="G59" s="127" t="str">
        <f>+IF(OR(D59&lt;&gt;"",E59&lt;&gt;"",F59&lt;&gt;""),CONCATENATE("Posibilidad de ",D59," por ",E59," debido a ",F59),"")</f>
        <v xml:space="preserve">Posibilidad de afectación económica y reputacional por deficiencias en la adquisición de software  debido a vulnerabilidad ante ataques informáticos externos </v>
      </c>
      <c r="H59" s="133" t="s">
        <v>328</v>
      </c>
      <c r="I59" s="114" t="s">
        <v>73</v>
      </c>
      <c r="J59" s="114" t="s">
        <v>87</v>
      </c>
      <c r="K59" s="114" t="s">
        <v>84</v>
      </c>
      <c r="L59" s="114" t="s">
        <v>99</v>
      </c>
      <c r="M59" s="124">
        <f>+IF(K59="Máximo 2 veces",0.2,IF(K59="Entre 3 a 24 veces",0.4,IF(K59="Entre 24 a 500 veces",0.6,IF(K59="Entre 500 a 5000 veces",0.8,IF(K59="Mas de 5000 veces",1,"")))))</f>
        <v>0.6</v>
      </c>
      <c r="N59" s="127" t="str">
        <f>+IF(M59="","",IF(M59&gt;0.8,"Muy Alta",IF(AND(M59&lt;=0.8,M59&gt;0.6),"Alta",IF(AND(M59&lt;=0.6,M59&gt;0.4),"Media",IF(AND(M59&lt;=0.4,M59&gt;0.2),"Baja","Muy Baja")))))</f>
        <v>Media</v>
      </c>
      <c r="O59" s="124">
        <f>+IF(L59="Menor a 10 SMLMV o afectación a un área/proceso",0.2,IF(L59="Entre 10 y 50 SMLMV o afectación interna",0.4,IF(L59="Entre 50 y 100 SMLMV o afectación con algunos usuarios",0.6,IF(L59="Entre 100 y 500 SMLMV o fectación a nivel municipal/departamental",0.8,IF(L59="Mayor a 500 SMLMV o afectación nacional",1,"")))))</f>
        <v>0.8</v>
      </c>
      <c r="P59" s="130" t="str">
        <f>+IF(L59="Menor a 10 SMLMV o afectación a un área/proceso","Leve",IF(L59="Entre 10 y 50 SMLMV o afectación interna","Menor",IF(L59="Entre 50 y 100 SMLMV o afectación con algunos usuarios","Moderado",IF(L59="Entre 100 y 500 SMLMV o fectación a nivel municipal/departamental","Mayor",IF(L59="Mayor a 500 SMLMV o afectación nacional","Catastrófico","")))))</f>
        <v>Mayor</v>
      </c>
      <c r="Q59" s="127" t="str">
        <f>+IF(OR(K59="",L59=""),"",IF(AND(P59="Catastrófico",N59&lt;&gt;""),"Extremo",IF(AND(P59="Mayor",N59&lt;&gt;""),"Alto",IF(AND(N59="Muy Alta",O59&gt;0.1,O59&lt;0.7),"Alto",IF(AND(N59="Alta",P59="Moderado"),"Alto",IF(O59*M59&lt;0.1,"Bajo",IF(AND(N59="Alta",O59&lt;0.5),"Moderado",IF(AND(N59="Media",O59&lt;0.7),"Moderado",IF(AND(N59="Baja",OR(P59="Moderado",P59="Menor")),"Moderado",IF(AND(N59="Muy Baja",P59="Moderado"),"Moderado",))))))))))</f>
        <v>Alto</v>
      </c>
      <c r="R59" s="114" t="s">
        <v>88</v>
      </c>
      <c r="S59" s="114" t="s">
        <v>81</v>
      </c>
      <c r="T59" s="121">
        <v>0</v>
      </c>
      <c r="U59" s="28">
        <v>1</v>
      </c>
      <c r="V59" s="24" t="s">
        <v>483</v>
      </c>
      <c r="W59" s="59" t="s">
        <v>329</v>
      </c>
      <c r="X59" s="34" t="s">
        <v>330</v>
      </c>
      <c r="Y59" s="25" t="str">
        <f>CONCATENATE(V59,W59,Z59)</f>
        <v>Asesor de la Oficina Asesora de Gestión Tecnológica y Transformación Digital   realizará un análisis de seguridad exhaustivo de los proveedores antes de adquirir el software. * Informe de Evaluación de Seguridad del Proveedor: Documentos que detallen los resultados de la evaluación de seguridad de los proveedores, incluyendo sus certificaciones de seguridad, políticas de ciberseguridad y los resultados de las pruebas de vulnerabilidades de sus productos.
* Lista de Proveedores Aprobados y Calificación de Riesgo: Registro de los proveedores que cumplen con los estándares de seguridad definidos, con notas o clasificaciones de riesgo que faciliten la toma de decisiones de adquisición.
* Acuerdos de Nivel de Servicio (SLA) y Contratos: Documentación contractual que incluya cláusulas de seguridad, compromisos de respuesta ante incidentes y tiempos de actualización de parches de seguridad.</v>
      </c>
      <c r="Z59" s="22" t="s">
        <v>335</v>
      </c>
      <c r="AA59" s="29" t="s">
        <v>82</v>
      </c>
      <c r="AB59" s="30">
        <f>+IF(AA59="","",IF(AA59="Preventivo",0.25,IF(AA59="Detectivo",0.15,IF(AA59="Correctivo",0.1,))))</f>
        <v>0.25</v>
      </c>
      <c r="AC59" s="29" t="s">
        <v>62</v>
      </c>
      <c r="AD59" s="30">
        <f>+IF(AC59="","",IF(AC59="Automático",0.25,IF(AC59="Manual",0.15)))</f>
        <v>0.15</v>
      </c>
      <c r="AE59" s="29" t="s">
        <v>63</v>
      </c>
      <c r="AF59" s="30">
        <f>+IF(AE59="","",IF(AE59="Documentado",0.5,IF(AE59="Sin documentar",0)))</f>
        <v>0.5</v>
      </c>
      <c r="AG59" s="29" t="s">
        <v>64</v>
      </c>
      <c r="AH59" s="30">
        <f>+IF(AG59="","",IF(AG59="Continua",0.1,IF(AG59="Aleatoria",0.05)))</f>
        <v>0.1</v>
      </c>
      <c r="AI59" s="29" t="s">
        <v>65</v>
      </c>
      <c r="AJ59" s="31">
        <f>+IF(AI59="","",IF(AI59="Con registro",0.05,IF(AI59="Sin registro",0)))</f>
        <v>0.05</v>
      </c>
      <c r="AK59" s="31">
        <f>+IF(AA59="Preventivo",M59-(SUM(AB59,AD59)*M59),IF(AA59="Detectivo",M59-(SUM(AB59,AD59)*M59),M59))</f>
        <v>0.36</v>
      </c>
      <c r="AL59" s="124">
        <f>+IF(M59="","",MIN(AK59:AK61))</f>
        <v>0.1764</v>
      </c>
      <c r="AM59" s="127" t="str">
        <f>+IF(AL59="","",IF(AL59&gt;0.8,"Muy Alta",IF(AND(AL59&lt;=0.8,AL59&gt;0.6),"Alta",IF(AND(AL59&lt;=0.6,AL59&gt;0.4),"Media",IF(AND(AL59&lt;=0.4,AL59&gt;0.2),"Baja","Muy Baja")))))</f>
        <v>Muy Baja</v>
      </c>
      <c r="AN59" s="32">
        <f>+IF(OR(S59="",S59="No"),O59,O59-(O59*T59))</f>
        <v>0.8</v>
      </c>
      <c r="AO59" s="124">
        <f>+IF(L59="","",MIN(AN60:AN61))</f>
        <v>0.8</v>
      </c>
      <c r="AP59" s="130" t="str">
        <f>+IF(AO59="","",IF(AO59&gt;0.8,"Catastrófico",IF(AND(AO59&lt;=0.8,AO59&gt;0.6),"Mayor",IF(AND(AO59&lt;=0.6,AO59&gt;0.4),"Moderado",IF(AND(AO59&lt;=0.4,AO59&gt;0.2),"Menor","Leve")))))</f>
        <v>Mayor</v>
      </c>
      <c r="AQ59" s="127" t="str">
        <f t="shared" ref="AQ59" si="58">+IF(OR(AL59="",AO59=""),"",IF(AND(AP59="Catastrófico",AM59&lt;&gt;""),"Extremo",IF(AND(AP59="Mayor",AM59&lt;&gt;""),"Alto",IF(AND(AM59="Muy Alta",AO59&gt;0.1,AO59&lt;0.7),"Alto",IF(AND(AM59="Alta",AP59="Moderado"),"Alto",IF(AO59*AL59&lt;0.1,"Bajo",IF(AND(AM59="Alta",AO59&lt;0.5),"Moderado",IF(AND(AM59="Media",AO59&lt;0.7),"Moderado",IF(AND(AM59="Baja",OR(AP59="Moderado",AP59="Menor")),"Moderado",IF(AND(AM59="Muy Baja",AP59="Moderado"),"Moderado",))))))))))</f>
        <v>Alto</v>
      </c>
      <c r="AR59" s="133" t="s">
        <v>338</v>
      </c>
      <c r="AS59" s="136">
        <v>1</v>
      </c>
      <c r="AT59" s="33">
        <v>1</v>
      </c>
      <c r="AU59" s="22" t="s">
        <v>339</v>
      </c>
      <c r="AV59" s="23" t="s">
        <v>128</v>
      </c>
      <c r="AW59" s="23" t="s">
        <v>490</v>
      </c>
      <c r="AX59" s="23" t="s">
        <v>342</v>
      </c>
      <c r="AY59" s="66" t="s">
        <v>481</v>
      </c>
      <c r="AZ59" s="23" t="s">
        <v>343</v>
      </c>
      <c r="BA59" s="221" t="s">
        <v>519</v>
      </c>
      <c r="BB59" s="86">
        <v>1</v>
      </c>
      <c r="BC59" s="23" t="s">
        <v>462</v>
      </c>
      <c r="BD59" s="114" t="s">
        <v>67</v>
      </c>
      <c r="BE59" s="117">
        <v>45702</v>
      </c>
      <c r="BF59" s="118"/>
    </row>
    <row r="60" spans="1:58" s="34" customFormat="1" ht="228.75" thickBot="1" x14ac:dyDescent="0.3">
      <c r="A60" s="141"/>
      <c r="B60" s="115"/>
      <c r="C60" s="115"/>
      <c r="D60" s="115"/>
      <c r="E60" s="115"/>
      <c r="F60" s="115"/>
      <c r="G60" s="128"/>
      <c r="H60" s="134"/>
      <c r="I60" s="115"/>
      <c r="J60" s="115"/>
      <c r="K60" s="115"/>
      <c r="L60" s="115"/>
      <c r="M60" s="125"/>
      <c r="N60" s="128"/>
      <c r="O60" s="125"/>
      <c r="P60" s="131"/>
      <c r="Q60" s="128"/>
      <c r="R60" s="115"/>
      <c r="S60" s="115"/>
      <c r="T60" s="122"/>
      <c r="U60" s="35">
        <v>2</v>
      </c>
      <c r="V60" s="24" t="s">
        <v>483</v>
      </c>
      <c r="W60" s="60" t="s">
        <v>331</v>
      </c>
      <c r="X60" s="26" t="s">
        <v>332</v>
      </c>
      <c r="Y60" s="25" t="str">
        <f>CONCATENATE(V60,W60,Z60)</f>
        <v>Asesor de la Oficina Asesora de Gestión Tecnológica y Transformación Digital  realizará pruebas de seguridad y escaneos de vulnerabilidad en el software antes de la implementación para identificar y mitigar posibles fallos de seguridad. * Informes de Pruebas de Vulnerabilidad: Documentos que muestren los resultados de escaneos de vulnerabilidad realizados en el software antes de su implementación, con detalles sobre las vulnerabilidades encontradas y su criticidad.
* Informes de Pruebas de Penetración: Resultados de las pruebas de penetración que demuestren la efectividad de los controles de seguridad en el software adquirido, junto con las recomendaciones para corregir cualquier debilidad identificada.
* Registros de Correcciones de Vulnerabilidades: Evidencia de las acciones correctivas y mitigaciones implementadas en función de los hallazgos de las pruebas de seguridad.</v>
      </c>
      <c r="Z60" s="23" t="s">
        <v>336</v>
      </c>
      <c r="AA60" s="36" t="s">
        <v>265</v>
      </c>
      <c r="AB60" s="37">
        <f t="shared" ref="AB60:AB61" si="59">+IF(AA60="","",IF(AA60="Preventivo",0.25,IF(AA60="Detectivo",0.15,IF(AA60="Correctivo",0.1,))))</f>
        <v>0.15</v>
      </c>
      <c r="AC60" s="36" t="s">
        <v>62</v>
      </c>
      <c r="AD60" s="37">
        <f t="shared" ref="AD60:AD61" si="60">+IF(AC60="","",IF(AC60="Automático",0.25,IF(AC60="Manual",0.15)))</f>
        <v>0.15</v>
      </c>
      <c r="AE60" s="36" t="s">
        <v>63</v>
      </c>
      <c r="AF60" s="37">
        <f t="shared" ref="AF60:AF61" si="61">+IF(AE60="","",IF(AE60="Documentado",0.5,IF(AE60="Sin documentar",0)))</f>
        <v>0.5</v>
      </c>
      <c r="AG60" s="36" t="s">
        <v>92</v>
      </c>
      <c r="AH60" s="37">
        <f t="shared" ref="AH60:AH61" si="62">+IF(AG60="","",IF(AG60="Continua",0.1,IF(AG60="Aleatoria",0.05)))</f>
        <v>0.05</v>
      </c>
      <c r="AI60" s="36" t="s">
        <v>65</v>
      </c>
      <c r="AJ60" s="38">
        <f t="shared" ref="AJ60:AJ61" si="63">+IF(AI60="","",IF(AI60="Con registro",0.05,IF(AI60="Sin registro",0)))</f>
        <v>0.05</v>
      </c>
      <c r="AK60" s="31">
        <f>+IF(AA60="Preventivo",AK59-(SUM(AB60,AD60)*AK59),IF(AA60="Detectivo",AK59-(SUM(AB60,AD60)*AK59),AK59))</f>
        <v>0.252</v>
      </c>
      <c r="AL60" s="125"/>
      <c r="AM60" s="128"/>
      <c r="AN60" s="31">
        <f>+IF(AA60="Correctivo",AN59-(SUM(AB60,AD60)*AN59),AN59)</f>
        <v>0.8</v>
      </c>
      <c r="AO60" s="125"/>
      <c r="AP60" s="131"/>
      <c r="AQ60" s="128"/>
      <c r="AR60" s="134"/>
      <c r="AS60" s="134"/>
      <c r="AT60" s="39">
        <v>2</v>
      </c>
      <c r="AU60" s="23" t="s">
        <v>340</v>
      </c>
      <c r="AV60" s="23" t="s">
        <v>128</v>
      </c>
      <c r="AW60" s="23" t="s">
        <v>490</v>
      </c>
      <c r="AX60" s="23" t="s">
        <v>344</v>
      </c>
      <c r="AY60" s="66" t="s">
        <v>482</v>
      </c>
      <c r="AZ60" s="23" t="s">
        <v>345</v>
      </c>
      <c r="BA60" s="221"/>
      <c r="BB60" s="86">
        <v>1</v>
      </c>
      <c r="BC60" s="23" t="s">
        <v>462</v>
      </c>
      <c r="BD60" s="115"/>
      <c r="BE60" s="115"/>
      <c r="BF60" s="119"/>
    </row>
    <row r="61" spans="1:58" s="34" customFormat="1" ht="200.25" thickBot="1" x14ac:dyDescent="0.3">
      <c r="A61" s="142"/>
      <c r="B61" s="116"/>
      <c r="C61" s="116"/>
      <c r="D61" s="116"/>
      <c r="E61" s="116"/>
      <c r="F61" s="116"/>
      <c r="G61" s="129"/>
      <c r="H61" s="135"/>
      <c r="I61" s="116"/>
      <c r="J61" s="116"/>
      <c r="K61" s="116"/>
      <c r="L61" s="116"/>
      <c r="M61" s="126"/>
      <c r="N61" s="129"/>
      <c r="O61" s="126"/>
      <c r="P61" s="132"/>
      <c r="Q61" s="129"/>
      <c r="R61" s="116"/>
      <c r="S61" s="116"/>
      <c r="T61" s="123"/>
      <c r="U61" s="40">
        <v>3</v>
      </c>
      <c r="V61" s="24" t="s">
        <v>483</v>
      </c>
      <c r="W61" s="24" t="s">
        <v>334</v>
      </c>
      <c r="X61" s="24" t="s">
        <v>333</v>
      </c>
      <c r="Y61" s="25" t="str">
        <f t="shared" si="15"/>
        <v>Asesor de la Oficina Asesora de Gestión Tecnológica y Transformación Digital Implementará  políticas estrictas para la instalación de parches y actualizaciones de seguridad. Define un cronograma de revisiones regulares para asegurar que todas las vulnerabilidades conocidas se parcheen a tiempo, y mantén actualizada la lista de software y versiones utilizadas para asegurar que no existan brechas en el sistema.</v>
      </c>
      <c r="Z61" s="24" t="s">
        <v>337</v>
      </c>
      <c r="AA61" s="41" t="s">
        <v>265</v>
      </c>
      <c r="AB61" s="42">
        <f t="shared" si="59"/>
        <v>0.15</v>
      </c>
      <c r="AC61" s="41" t="s">
        <v>62</v>
      </c>
      <c r="AD61" s="42">
        <f t="shared" si="60"/>
        <v>0.15</v>
      </c>
      <c r="AE61" s="41" t="s">
        <v>63</v>
      </c>
      <c r="AF61" s="42">
        <f t="shared" si="61"/>
        <v>0.5</v>
      </c>
      <c r="AG61" s="41" t="s">
        <v>64</v>
      </c>
      <c r="AH61" s="42">
        <f t="shared" si="62"/>
        <v>0.1</v>
      </c>
      <c r="AI61" s="41" t="s">
        <v>65</v>
      </c>
      <c r="AJ61" s="43">
        <f t="shared" si="63"/>
        <v>0.05</v>
      </c>
      <c r="AK61" s="31">
        <f>+IF(AA61="Preventivo",AK60-(SUM(AB61,AD61)*AK60),IF(AA61="Detectivo",AK60-(SUM(AB61,AD61)*AK60),AK60))</f>
        <v>0.1764</v>
      </c>
      <c r="AL61" s="126"/>
      <c r="AM61" s="129"/>
      <c r="AN61" s="31">
        <f>+IF(AA61="Correctivo",AN60-(SUM(AB61,AD61)*AN60),AN60)</f>
        <v>0.8</v>
      </c>
      <c r="AO61" s="126"/>
      <c r="AP61" s="132"/>
      <c r="AQ61" s="129"/>
      <c r="AR61" s="135"/>
      <c r="AS61" s="135"/>
      <c r="AT61" s="44">
        <v>3</v>
      </c>
      <c r="AU61" s="24" t="s">
        <v>341</v>
      </c>
      <c r="AV61" s="23" t="s">
        <v>128</v>
      </c>
      <c r="AW61" s="23" t="s">
        <v>490</v>
      </c>
      <c r="AX61" s="23" t="s">
        <v>346</v>
      </c>
      <c r="AY61" s="66" t="s">
        <v>482</v>
      </c>
      <c r="AZ61" s="23" t="s">
        <v>347</v>
      </c>
      <c r="BA61" s="221"/>
      <c r="BB61" s="86">
        <v>1</v>
      </c>
      <c r="BC61" s="23" t="s">
        <v>462</v>
      </c>
      <c r="BD61" s="116"/>
      <c r="BE61" s="116"/>
      <c r="BF61" s="120"/>
    </row>
    <row r="62" spans="1:58" s="34" customFormat="1" ht="165.75" customHeight="1" thickBot="1" x14ac:dyDescent="0.3">
      <c r="A62" s="140" t="s">
        <v>153</v>
      </c>
      <c r="B62" s="143" t="s">
        <v>174</v>
      </c>
      <c r="C62" s="114" t="s">
        <v>136</v>
      </c>
      <c r="D62" s="114" t="s">
        <v>61</v>
      </c>
      <c r="E62" s="114" t="s">
        <v>497</v>
      </c>
      <c r="F62" s="114" t="s">
        <v>465</v>
      </c>
      <c r="G62" s="127" t="str">
        <f>+IF(OR(D62&lt;&gt;"",E62&lt;&gt;"",F62&lt;&gt;""),CONCATENATE("Posibilidad de ",D62," por ",E62," debido a ",F62),"")</f>
        <v>Posibilidad de afectación económica y reputacional por  errores y problemas que se estén presentando sin ningún tipo de alerta o seguimiento debido a 
falta de activación de dashboard en servicios y dispositivos del instituto</v>
      </c>
      <c r="H62" s="133" t="s">
        <v>353</v>
      </c>
      <c r="I62" s="114" t="s">
        <v>73</v>
      </c>
      <c r="J62" s="114" t="s">
        <v>87</v>
      </c>
      <c r="K62" s="114" t="s">
        <v>84</v>
      </c>
      <c r="L62" s="114" t="s">
        <v>99</v>
      </c>
      <c r="M62" s="124">
        <f>+IF(K62="Máximo 2 veces",0.2,IF(K62="Entre 3 a 24 veces",0.4,IF(K62="Entre 24 a 500 veces",0.6,IF(K62="Entre 500 a 5000 veces",0.8,IF(K62="Mas de 5000 veces",1,"")))))</f>
        <v>0.6</v>
      </c>
      <c r="N62" s="127" t="str">
        <f>+IF(M62="","",IF(M62&gt;0.8,"Muy Alta",IF(AND(M62&lt;=0.8,M62&gt;0.6),"Alta",IF(AND(M62&lt;=0.6,M62&gt;0.4),"Media",IF(AND(M62&lt;=0.4,M62&gt;0.2),"Baja","Muy Baja")))))</f>
        <v>Media</v>
      </c>
      <c r="O62" s="124">
        <f>+IF(L62="Menor a 10 SMLMV o afectación a un área/proceso",0.2,IF(L62="Entre 10 y 50 SMLMV o afectación interna",0.4,IF(L62="Entre 50 y 100 SMLMV o afectación con algunos usuarios",0.6,IF(L62="Entre 100 y 500 SMLMV o fectación a nivel municipal/departamental",0.8,IF(L62="Mayor a 500 SMLMV o afectación nacional",1,"")))))</f>
        <v>0.8</v>
      </c>
      <c r="P62" s="130" t="str">
        <f>+IF(L62="Menor a 10 SMLMV o afectación a un área/proceso","Leve",IF(L62="Entre 10 y 50 SMLMV o afectación interna","Menor",IF(L62="Entre 50 y 100 SMLMV o afectación con algunos usuarios","Moderado",IF(L62="Entre 100 y 500 SMLMV o fectación a nivel municipal/departamental","Mayor",IF(L62="Mayor a 500 SMLMV o afectación nacional","Catastrófico","")))))</f>
        <v>Mayor</v>
      </c>
      <c r="Q62" s="127" t="str">
        <f>+IF(OR(K62="",L62=""),"",IF(AND(P62="Catastrófico",N62&lt;&gt;""),"Extremo",IF(AND(P62="Mayor",N62&lt;&gt;""),"Alto",IF(AND(N62="Muy Alta",O62&gt;0.1,O62&lt;0.7),"Alto",IF(AND(N62="Alta",P62="Moderado"),"Alto",IF(O62*M62&lt;0.1,"Bajo",IF(AND(N62="Alta",O62&lt;0.5),"Moderado",IF(AND(N62="Media",O62&lt;0.7),"Moderado",IF(AND(N62="Baja",OR(P62="Moderado",P62="Menor")),"Moderado",IF(AND(N62="Muy Baja",P62="Moderado"),"Moderado",))))))))))</f>
        <v>Alto</v>
      </c>
      <c r="R62" s="114" t="s">
        <v>88</v>
      </c>
      <c r="S62" s="114" t="s">
        <v>81</v>
      </c>
      <c r="T62" s="121">
        <v>0</v>
      </c>
      <c r="U62" s="28">
        <v>1</v>
      </c>
      <c r="V62" s="24" t="s">
        <v>483</v>
      </c>
      <c r="W62" s="61" t="s">
        <v>351</v>
      </c>
      <c r="X62" s="22" t="s">
        <v>348</v>
      </c>
      <c r="Y62" s="25" t="str">
        <f t="shared" si="15"/>
        <v>Asesor de la Oficina Asesora de Gestión Tecnológica y Transformación Digital  Implementación de un Sistema de Monitoreo en Tiempo Real (Dashboard): Configurar un sistema de monitoreo que permita visualizar el estado de los dispositivos y servicios críticos del instituto en tiempo real. El dashboard debe incluir alertas configurables para advertir sobre el estado de cada equipo o servicio, permitiendo una rápida identificación y corrección de fallas.</v>
      </c>
      <c r="Z62" s="22" t="s">
        <v>354</v>
      </c>
      <c r="AA62" s="29" t="s">
        <v>76</v>
      </c>
      <c r="AB62" s="30">
        <f>+IF(AA62="","",IF(AA62="Preventivo",0.25,IF(AA62="Detectivo",0.15,IF(AA62="Correctivo",0.1,))))</f>
        <v>0.1</v>
      </c>
      <c r="AC62" s="29" t="s">
        <v>91</v>
      </c>
      <c r="AD62" s="30">
        <f>+IF(AC62="","",IF(AC62="Automático",0.25,IF(AC62="Manual",0.15)))</f>
        <v>0.25</v>
      </c>
      <c r="AE62" s="29" t="s">
        <v>63</v>
      </c>
      <c r="AF62" s="30">
        <f>+IF(AE62="","",IF(AE62="Documentado",0.5,IF(AE62="Sin documentar",0)))</f>
        <v>0.5</v>
      </c>
      <c r="AG62" s="29" t="s">
        <v>64</v>
      </c>
      <c r="AH62" s="30">
        <f>+IF(AG62="","",IF(AG62="Continua",0.1,IF(AG62="Aleatoria",0.05)))</f>
        <v>0.1</v>
      </c>
      <c r="AI62" s="29" t="s">
        <v>65</v>
      </c>
      <c r="AJ62" s="31">
        <f>+IF(AI62="","",IF(AI62="Con registro",0.05,IF(AI62="Sin registro",0)))</f>
        <v>0.05</v>
      </c>
      <c r="AK62" s="31">
        <f>+IF(AA62="Preventivo",M62-(SUM(AB62,AD62)*M62),IF(AA62="Detectivo",M62-(SUM(AB62,AD62)*M62),M62))</f>
        <v>0.6</v>
      </c>
      <c r="AL62" s="124">
        <f>+IF(M62="","",MIN(AK62:AK64))</f>
        <v>0.252</v>
      </c>
      <c r="AM62" s="127" t="str">
        <f>+IF(AL62="","",IF(AL62&gt;0.8,"Muy Alta",IF(AND(AL62&lt;=0.8,AL62&gt;0.6),"Alta",IF(AND(AL62&lt;=0.6,AL62&gt;0.4),"Media",IF(AND(AL62&lt;=0.4,AL62&gt;0.2),"Baja","Muy Baja")))))</f>
        <v>Baja</v>
      </c>
      <c r="AN62" s="32">
        <f>+IF(OR(S62="",S62="No"),O62,O62-(O62*T62))</f>
        <v>0.8</v>
      </c>
      <c r="AO62" s="124">
        <f>+IF(L62="","",MIN(AN63:AN64))</f>
        <v>0.8</v>
      </c>
      <c r="AP62" s="130" t="str">
        <f>+IF(AO62="","",IF(AO62&gt;0.8,"Catastrófico",IF(AND(AO62&lt;=0.8,AO62&gt;0.6),"Mayor",IF(AND(AO62&lt;=0.6,AO62&gt;0.4),"Moderado",IF(AND(AO62&lt;=0.4,AO62&gt;0.2),"Menor","Leve")))))</f>
        <v>Mayor</v>
      </c>
      <c r="AQ62" s="127" t="str">
        <f t="shared" ref="AQ62" si="64">+IF(OR(AL62="",AO62=""),"",IF(AND(AP62="Catastrófico",AM62&lt;&gt;""),"Extremo",IF(AND(AP62="Mayor",AM62&lt;&gt;""),"Alto",IF(AND(AM62="Muy Alta",AO62&gt;0.1,AO62&lt;0.7),"Alto",IF(AND(AM62="Alta",AP62="Moderado"),"Alto",IF(AO62*AL62&lt;0.1,"Bajo",IF(AND(AM62="Alta",AO62&lt;0.5),"Moderado",IF(AND(AM62="Media",AO62&lt;0.7),"Moderado",IF(AND(AM62="Baja",OR(AP62="Moderado",AP62="Menor")),"Moderado",IF(AND(AM62="Muy Baja",AP62="Moderado"),"Moderado",))))))))))</f>
        <v>Alto</v>
      </c>
      <c r="AR62" s="133" t="s">
        <v>357</v>
      </c>
      <c r="AS62" s="136">
        <v>1</v>
      </c>
      <c r="AT62" s="33">
        <v>1</v>
      </c>
      <c r="AU62" s="22" t="s">
        <v>358</v>
      </c>
      <c r="AV62" s="23" t="s">
        <v>128</v>
      </c>
      <c r="AW62" s="23" t="s">
        <v>490</v>
      </c>
      <c r="AX62" s="60" t="s">
        <v>360</v>
      </c>
      <c r="AY62" s="63" t="s">
        <v>482</v>
      </c>
      <c r="AZ62" s="60" t="s">
        <v>363</v>
      </c>
      <c r="BA62" s="82" t="s">
        <v>576</v>
      </c>
      <c r="BB62" s="91">
        <v>1</v>
      </c>
      <c r="BC62" s="60" t="s">
        <v>460</v>
      </c>
      <c r="BD62" s="114" t="s">
        <v>67</v>
      </c>
      <c r="BE62" s="117">
        <v>46007</v>
      </c>
      <c r="BF62" s="118"/>
    </row>
    <row r="63" spans="1:58" s="34" customFormat="1" ht="186" customHeight="1" thickBot="1" x14ac:dyDescent="0.3">
      <c r="A63" s="141"/>
      <c r="B63" s="115"/>
      <c r="C63" s="115"/>
      <c r="D63" s="115"/>
      <c r="E63" s="115"/>
      <c r="F63" s="115"/>
      <c r="G63" s="128"/>
      <c r="H63" s="134"/>
      <c r="I63" s="115"/>
      <c r="J63" s="115"/>
      <c r="K63" s="115"/>
      <c r="L63" s="115"/>
      <c r="M63" s="125"/>
      <c r="N63" s="128"/>
      <c r="O63" s="125"/>
      <c r="P63" s="131"/>
      <c r="Q63" s="128"/>
      <c r="R63" s="115"/>
      <c r="S63" s="115"/>
      <c r="T63" s="122"/>
      <c r="U63" s="35">
        <v>2</v>
      </c>
      <c r="V63" s="24" t="s">
        <v>483</v>
      </c>
      <c r="W63" s="22" t="s">
        <v>349</v>
      </c>
      <c r="X63" s="23" t="s">
        <v>350</v>
      </c>
      <c r="Y63" s="25" t="str">
        <f t="shared" si="15"/>
        <v>Asesor de la Oficina Asesora de Gestión Tecnológica y Transformación Digital Establecimiento de Alertas y Notificaciones Automatizadas: Configurar alertas automáticas para notificar al personal de TI cuando se detecten problemas en los sistemas o dispositivos. Estas alertas pueden enviarse a través de correo electrónico, SMS o aplicaciones de mensajería, permitiendo una respuesta rápida ante fallos o condiciones fuera de los parámetros normales.</v>
      </c>
      <c r="Z63" s="23" t="s">
        <v>355</v>
      </c>
      <c r="AA63" s="36" t="s">
        <v>82</v>
      </c>
      <c r="AB63" s="37">
        <f t="shared" ref="AB63:AB64" si="65">+IF(AA63="","",IF(AA63="Preventivo",0.25,IF(AA63="Detectivo",0.15,IF(AA63="Correctivo",0.1,))))</f>
        <v>0.25</v>
      </c>
      <c r="AC63" s="36" t="s">
        <v>62</v>
      </c>
      <c r="AD63" s="37">
        <f t="shared" ref="AD63:AD64" si="66">+IF(AC63="","",IF(AC63="Automático",0.25,IF(AC63="Manual",0.15)))</f>
        <v>0.15</v>
      </c>
      <c r="AE63" s="36" t="s">
        <v>63</v>
      </c>
      <c r="AF63" s="37">
        <f t="shared" ref="AF63:AF64" si="67">+IF(AE63="","",IF(AE63="Documentado",0.5,IF(AE63="Sin documentar",0)))</f>
        <v>0.5</v>
      </c>
      <c r="AG63" s="36" t="s">
        <v>92</v>
      </c>
      <c r="AH63" s="37">
        <f t="shared" ref="AH63:AH64" si="68">+IF(AG63="","",IF(AG63="Continua",0.1,IF(AG63="Aleatoria",0.05)))</f>
        <v>0.05</v>
      </c>
      <c r="AI63" s="36" t="s">
        <v>65</v>
      </c>
      <c r="AJ63" s="38">
        <f t="shared" ref="AJ63:AJ64" si="69">+IF(AI63="","",IF(AI63="Con registro",0.05,IF(AI63="Sin registro",0)))</f>
        <v>0.05</v>
      </c>
      <c r="AK63" s="31">
        <f>+IF(AA63="Preventivo",AK62-(SUM(AB63,AD63)*AK62),IF(AA63="Detectivo",AK62-(SUM(AB63,AD63)*AK62),AK62))</f>
        <v>0.36</v>
      </c>
      <c r="AL63" s="125"/>
      <c r="AM63" s="128"/>
      <c r="AN63" s="31">
        <f>+IF(AA63="Correctivo",AN62-(SUM(AB63,AD63)*AN62),AN62)</f>
        <v>0.8</v>
      </c>
      <c r="AO63" s="125"/>
      <c r="AP63" s="131"/>
      <c r="AQ63" s="128"/>
      <c r="AR63" s="134"/>
      <c r="AS63" s="134"/>
      <c r="AT63" s="39">
        <v>2</v>
      </c>
      <c r="AU63" s="23" t="s">
        <v>577</v>
      </c>
      <c r="AV63" s="23" t="s">
        <v>128</v>
      </c>
      <c r="AW63" s="23" t="s">
        <v>490</v>
      </c>
      <c r="AX63" s="23" t="s">
        <v>361</v>
      </c>
      <c r="AY63" s="48" t="s">
        <v>482</v>
      </c>
      <c r="AZ63" s="23" t="s">
        <v>364</v>
      </c>
      <c r="BA63" s="73" t="s">
        <v>578</v>
      </c>
      <c r="BB63" s="51">
        <v>1</v>
      </c>
      <c r="BC63" s="23" t="s">
        <v>460</v>
      </c>
      <c r="BD63" s="115"/>
      <c r="BE63" s="115"/>
      <c r="BF63" s="119"/>
    </row>
    <row r="64" spans="1:58" s="34" customFormat="1" ht="234" customHeight="1" thickBot="1" x14ac:dyDescent="0.3">
      <c r="A64" s="142"/>
      <c r="B64" s="116"/>
      <c r="C64" s="116"/>
      <c r="D64" s="116"/>
      <c r="E64" s="116"/>
      <c r="F64" s="116"/>
      <c r="G64" s="129"/>
      <c r="H64" s="135"/>
      <c r="I64" s="116"/>
      <c r="J64" s="116"/>
      <c r="K64" s="116"/>
      <c r="L64" s="116"/>
      <c r="M64" s="126"/>
      <c r="N64" s="129"/>
      <c r="O64" s="126"/>
      <c r="P64" s="132"/>
      <c r="Q64" s="129"/>
      <c r="R64" s="116"/>
      <c r="S64" s="116"/>
      <c r="T64" s="123"/>
      <c r="U64" s="40">
        <v>3</v>
      </c>
      <c r="V64" s="24" t="s">
        <v>483</v>
      </c>
      <c r="W64" s="24" t="s">
        <v>579</v>
      </c>
      <c r="X64" s="24" t="s">
        <v>352</v>
      </c>
      <c r="Y64" s="25" t="str">
        <f t="shared" si="15"/>
        <v>Asesor de la Oficina Asesora de Gestión Tecnológica y Transformación Digital Revisión y Pruebas Periódicas del Sistema de Monitoreo: Realizar revisiones y pruebas periódicas del sistema de monitoreo para asegurar que los dashboard están mostrando información precisa y oportuna. Esto incluye verificar el correcto funcionamiento de las alertas y la precisión de los datos recopilados para anticipar y mitigar problemas antes de que afecten los servicios.</v>
      </c>
      <c r="Z64" s="24" t="s">
        <v>356</v>
      </c>
      <c r="AA64" s="41" t="s">
        <v>265</v>
      </c>
      <c r="AB64" s="42">
        <f t="shared" si="65"/>
        <v>0.15</v>
      </c>
      <c r="AC64" s="41" t="s">
        <v>62</v>
      </c>
      <c r="AD64" s="42">
        <f t="shared" si="66"/>
        <v>0.15</v>
      </c>
      <c r="AE64" s="41" t="s">
        <v>63</v>
      </c>
      <c r="AF64" s="42">
        <f t="shared" si="67"/>
        <v>0.5</v>
      </c>
      <c r="AG64" s="41" t="s">
        <v>64</v>
      </c>
      <c r="AH64" s="42">
        <f t="shared" si="68"/>
        <v>0.1</v>
      </c>
      <c r="AI64" s="41" t="s">
        <v>65</v>
      </c>
      <c r="AJ64" s="43">
        <f t="shared" si="69"/>
        <v>0.05</v>
      </c>
      <c r="AK64" s="31">
        <f>+IF(AA64="Preventivo",AK63-(SUM(AB64,AD64)*AK63),IF(AA64="Detectivo",AK63-(SUM(AB64,AD64)*AK63),AK63))</f>
        <v>0.252</v>
      </c>
      <c r="AL64" s="126"/>
      <c r="AM64" s="129"/>
      <c r="AN64" s="31">
        <f>+IF(AA64="Correctivo",AN63-(SUM(AB64,AD64)*AN63),AN63)</f>
        <v>0.8</v>
      </c>
      <c r="AO64" s="126"/>
      <c r="AP64" s="132"/>
      <c r="AQ64" s="129"/>
      <c r="AR64" s="135"/>
      <c r="AS64" s="135"/>
      <c r="AT64" s="44">
        <v>3</v>
      </c>
      <c r="AU64" s="24" t="s">
        <v>359</v>
      </c>
      <c r="AV64" s="23" t="s">
        <v>128</v>
      </c>
      <c r="AW64" s="23" t="s">
        <v>490</v>
      </c>
      <c r="AX64" s="24" t="s">
        <v>362</v>
      </c>
      <c r="AY64" s="48" t="s">
        <v>482</v>
      </c>
      <c r="AZ64" s="24" t="s">
        <v>365</v>
      </c>
      <c r="BA64" s="74" t="s">
        <v>580</v>
      </c>
      <c r="BB64" s="51">
        <v>1</v>
      </c>
      <c r="BC64" s="24" t="s">
        <v>460</v>
      </c>
      <c r="BD64" s="116"/>
      <c r="BE64" s="116"/>
      <c r="BF64" s="120"/>
    </row>
    <row r="65" spans="1:58" s="34" customFormat="1" ht="201" customHeight="1" thickBot="1" x14ac:dyDescent="0.3">
      <c r="A65" s="140" t="s">
        <v>154</v>
      </c>
      <c r="B65" s="143" t="s">
        <v>175</v>
      </c>
      <c r="C65" s="114" t="s">
        <v>136</v>
      </c>
      <c r="D65" s="114" t="s">
        <v>61</v>
      </c>
      <c r="E65" s="114" t="s">
        <v>498</v>
      </c>
      <c r="F65" s="114" t="s">
        <v>581</v>
      </c>
      <c r="G65" s="127" t="str">
        <f>+IF(OR(D65&lt;&gt;"",E65&lt;&gt;"",F65&lt;&gt;""),CONCATENATE("Posibilidad de ",D65," por ",E65," debido a ",F65),"")</f>
        <v>Posibilidad de afectación económica y reputacional por negación de recepción de correo electrónico, cadenas de respuestas innecesarias, lectura de correos de otras personas, mensajes discriminatorios, material obsceno, cyberbulling, archivos que exceden capacidad de almacenamiento asignado.  Uso indebido del canal del correo electrónico institucional, filtración o perdida de información clasificada  debido a inadecuada administración y uso de los correos institucionales. Inadecuada administración y uso de los correos institucionales.</v>
      </c>
      <c r="H65" s="133" t="s">
        <v>370</v>
      </c>
      <c r="I65" s="114" t="s">
        <v>73</v>
      </c>
      <c r="J65" s="114" t="s">
        <v>87</v>
      </c>
      <c r="K65" s="114" t="s">
        <v>84</v>
      </c>
      <c r="L65" s="114" t="s">
        <v>99</v>
      </c>
      <c r="M65" s="124">
        <f>+IF(K65="Máximo 2 veces",0.2,IF(K65="Entre 3 a 24 veces",0.4,IF(K65="Entre 24 a 500 veces",0.6,IF(K65="Entre 500 a 5000 veces",0.8,IF(K65="Mas de 5000 veces",1,"")))))</f>
        <v>0.6</v>
      </c>
      <c r="N65" s="127" t="str">
        <f>+IF(M65="","",IF(M65&gt;0.8,"Muy Alta",IF(AND(M65&lt;=0.8,M65&gt;0.6),"Alta",IF(AND(M65&lt;=0.6,M65&gt;0.4),"Media",IF(AND(M65&lt;=0.4,M65&gt;0.2),"Baja","Muy Baja")))))</f>
        <v>Media</v>
      </c>
      <c r="O65" s="124">
        <f>+IF(L65="Menor a 10 SMLMV o afectación a un área/proceso",0.2,IF(L65="Entre 10 y 50 SMLMV o afectación interna",0.4,IF(L65="Entre 50 y 100 SMLMV o afectación con algunos usuarios",0.6,IF(L65="Entre 100 y 500 SMLMV o fectación a nivel municipal/departamental",0.8,IF(L65="Mayor a 500 SMLMV o afectación nacional",1,"")))))</f>
        <v>0.8</v>
      </c>
      <c r="P65" s="130" t="str">
        <f>+IF(L65="Menor a 10 SMLMV o afectación a un área/proceso","Leve",IF(L65="Entre 10 y 50 SMLMV o afectación interna","Menor",IF(L65="Entre 50 y 100 SMLMV o afectación con algunos usuarios","Moderado",IF(L65="Entre 100 y 500 SMLMV o fectación a nivel municipal/departamental","Mayor",IF(L65="Mayor a 500 SMLMV o afectación nacional","Catastrófico","")))))</f>
        <v>Mayor</v>
      </c>
      <c r="Q65" s="127" t="str">
        <f>+IF(OR(K65="",L65=""),"",IF(AND(P65="Catastrófico",N65&lt;&gt;""),"Extremo",IF(AND(P65="Mayor",N65&lt;&gt;""),"Alto",IF(AND(N65="Muy Alta",O65&gt;0.1,O65&lt;0.7),"Alto",IF(AND(N65="Alta",P65="Moderado"),"Alto",IF(O65*M65&lt;0.1,"Bajo",IF(AND(N65="Alta",O65&lt;0.5),"Moderado",IF(AND(N65="Media",O65&lt;0.7),"Moderado",IF(AND(N65="Baja",OR(P65="Moderado",P65="Menor")),"Moderado",IF(AND(N65="Muy Baja",P65="Moderado"),"Moderado",))))))))))</f>
        <v>Alto</v>
      </c>
      <c r="R65" s="114" t="s">
        <v>88</v>
      </c>
      <c r="S65" s="114" t="s">
        <v>81</v>
      </c>
      <c r="T65" s="121">
        <v>0</v>
      </c>
      <c r="U65" s="28">
        <v>1</v>
      </c>
      <c r="V65" s="24" t="s">
        <v>483</v>
      </c>
      <c r="W65" s="22" t="s">
        <v>387</v>
      </c>
      <c r="X65" s="22" t="s">
        <v>368</v>
      </c>
      <c r="Y65" s="25" t="str">
        <f>CONCATENATE(V65,W65,X65)</f>
        <v>Asesor de la Oficina Asesora de Gestión Tecnológica y Transformación Digital  realizará el establecimiento y comunicación de una política clara sobre el correcto uso del correo electrónico institucional, que incluya pautas sobre la conducta adecuada, el manejo de información sensible, y el uso del correo para fines laborales.. Esto contemplará acciones como: Desarrollar y documentar una política de uso aceptable que aborde el comportamiento esperado y las prohibiciones (como el ciberacoso y el envío de contenido inapropiado).
Realizar sesiones de capacitación y concientización sobre la política para todo el personal, asegurando que comprendan sus responsabilidades.
Implementar un proceso para la revisión y actualización periódica de la política.</v>
      </c>
      <c r="Z65" s="22" t="s">
        <v>582</v>
      </c>
      <c r="AA65" s="29" t="s">
        <v>82</v>
      </c>
      <c r="AB65" s="30">
        <f>+IF(AA65="","",IF(AA65="Preventivo",0.25,IF(AA65="Detectivo",0.15,IF(AA65="Correctivo",0.1,))))</f>
        <v>0.25</v>
      </c>
      <c r="AC65" s="29" t="s">
        <v>91</v>
      </c>
      <c r="AD65" s="30">
        <f>+IF(AC65="","",IF(AC65="Automático",0.25,IF(AC65="Manual",0.15)))</f>
        <v>0.25</v>
      </c>
      <c r="AE65" s="29" t="s">
        <v>63</v>
      </c>
      <c r="AF65" s="30">
        <f>+IF(AE65="","",IF(AE65="Documentado",0.5,IF(AE65="Sin documentar",0)))</f>
        <v>0.5</v>
      </c>
      <c r="AG65" s="29" t="s">
        <v>64</v>
      </c>
      <c r="AH65" s="30">
        <f>+IF(AG65="","",IF(AG65="Continua",0.1,IF(AG65="Aleatoria",0.05)))</f>
        <v>0.1</v>
      </c>
      <c r="AI65" s="29" t="s">
        <v>65</v>
      </c>
      <c r="AJ65" s="31">
        <f>+IF(AI65="","",IF(AI65="Con registro",0.05,IF(AI65="Sin registro",0)))</f>
        <v>0.05</v>
      </c>
      <c r="AK65" s="31">
        <f>+IF(AA65="Preventivo",M65-(SUM(AB65,AD65)*M65),IF(AA65="Detectivo",M65-(SUM(AB65,AD65)*M65),M65))</f>
        <v>0.3</v>
      </c>
      <c r="AL65" s="124">
        <f>+IF(M65="","",MIN(AK65:AK67))</f>
        <v>0.3</v>
      </c>
      <c r="AM65" s="127" t="str">
        <f>+IF(AL65="","",IF(AL65&gt;0.8,"Muy Alta",IF(AND(AL65&lt;=0.8,AL65&gt;0.6),"Alta",IF(AND(AL65&lt;=0.6,AL65&gt;0.4),"Media",IF(AND(AL65&lt;=0.4,AL65&gt;0.2),"Baja","Muy Baja")))))</f>
        <v>Baja</v>
      </c>
      <c r="AN65" s="32">
        <f>+IF(OR(S65="",S65="No"),O65,O65-(O65*T65))</f>
        <v>0.8</v>
      </c>
      <c r="AO65" s="124">
        <f>+IF(L65="","",MIN(AN66:AN67))</f>
        <v>0.45000000000000007</v>
      </c>
      <c r="AP65" s="130" t="str">
        <f>+IF(AO65="","",IF(AO65&gt;0.8,"Catastrófico",IF(AND(AO65&lt;=0.8,AO65&gt;0.6),"Mayor",IF(AND(AO65&lt;=0.6,AO65&gt;0.4),"Moderado",IF(AND(AO65&lt;=0.4,AO65&gt;0.2),"Menor","Leve")))))</f>
        <v>Moderado</v>
      </c>
      <c r="AQ65" s="127" t="str">
        <f t="shared" ref="AQ65" si="70">+IF(OR(AL65="",AO65=""),"",IF(AND(AP65="Catastrófico",AM65&lt;&gt;""),"Extremo",IF(AND(AP65="Mayor",AM65&lt;&gt;""),"Alto",IF(AND(AM65="Muy Alta",AO65&gt;0.1,AO65&lt;0.7),"Alto",IF(AND(AM65="Alta",AP65="Moderado"),"Alto",IF(AO65*AL65&lt;0.1,"Bajo",IF(AND(AM65="Alta",AO65&lt;0.5),"Moderado",IF(AND(AM65="Media",AO65&lt;0.7),"Moderado",IF(AND(AM65="Baja",OR(AP65="Moderado",AP65="Menor")),"Moderado",IF(AND(AM65="Muy Baja",AP65="Moderado"),"Moderado",))))))))))</f>
        <v>Moderado</v>
      </c>
      <c r="AR65" s="207" t="s">
        <v>449</v>
      </c>
      <c r="AS65" s="136">
        <v>0.5</v>
      </c>
      <c r="AT65" s="33">
        <v>1</v>
      </c>
      <c r="AU65" s="34" t="s">
        <v>446</v>
      </c>
      <c r="AV65" s="23" t="s">
        <v>128</v>
      </c>
      <c r="AW65" s="52">
        <v>45992</v>
      </c>
      <c r="AX65" s="22" t="s">
        <v>447</v>
      </c>
      <c r="AY65" s="48" t="s">
        <v>528</v>
      </c>
      <c r="AZ65" s="22" t="s">
        <v>448</v>
      </c>
      <c r="BA65" s="79" t="s">
        <v>583</v>
      </c>
      <c r="BB65" s="51">
        <v>1</v>
      </c>
      <c r="BC65" s="22" t="s">
        <v>462</v>
      </c>
      <c r="BD65" s="114" t="s">
        <v>67</v>
      </c>
      <c r="BE65" s="117">
        <v>46007</v>
      </c>
      <c r="BF65" s="118" t="s">
        <v>467</v>
      </c>
    </row>
    <row r="66" spans="1:58" s="34" customFormat="1" ht="191.25" customHeight="1" thickBot="1" x14ac:dyDescent="0.3">
      <c r="A66" s="141"/>
      <c r="B66" s="115"/>
      <c r="C66" s="115"/>
      <c r="D66" s="115"/>
      <c r="E66" s="115"/>
      <c r="F66" s="115"/>
      <c r="G66" s="128"/>
      <c r="H66" s="134"/>
      <c r="I66" s="115"/>
      <c r="J66" s="115"/>
      <c r="K66" s="115"/>
      <c r="L66" s="115"/>
      <c r="M66" s="125"/>
      <c r="N66" s="128"/>
      <c r="O66" s="125"/>
      <c r="P66" s="131"/>
      <c r="Q66" s="128"/>
      <c r="R66" s="115"/>
      <c r="S66" s="115"/>
      <c r="T66" s="122"/>
      <c r="U66" s="35">
        <v>2</v>
      </c>
      <c r="V66" s="24" t="s">
        <v>483</v>
      </c>
      <c r="W66" s="22" t="s">
        <v>366</v>
      </c>
      <c r="X66" s="23" t="s">
        <v>369</v>
      </c>
      <c r="Y66" s="25" t="str">
        <f t="shared" si="15"/>
        <v>Asesor de la Oficina Asesora de Gestión Tecnológica y Transformación Digital Implementar soluciones de filtrado y monitoreo que analicen los correos electrónicos entrantes y salientes para detectar contenido inapropiado, spam, y archivos que excedan la capacidad de almacenamiento.Esto contemplará acciones como: Configurar filtros para bloquear el envío y la recepción de correos electrónicos con contenido discriminatorio, obsceno o no laboral.
Establecer límites de tamaño para los archivos adjuntos y configurar alertas para los correos que excedan esos límites.
Realizar auditorías periódicas de los correos electrónicos para identificar y abordar comportamientos inadecuados o violaciones a la política de uso.</v>
      </c>
      <c r="Z66" s="23" t="s">
        <v>451</v>
      </c>
      <c r="AA66" s="36" t="s">
        <v>76</v>
      </c>
      <c r="AB66" s="37">
        <f t="shared" ref="AB66:AB67" si="71">+IF(AA66="","",IF(AA66="Preventivo",0.25,IF(AA66="Detectivo",0.15,IF(AA66="Correctivo",0.1,))))</f>
        <v>0.1</v>
      </c>
      <c r="AC66" s="36" t="s">
        <v>62</v>
      </c>
      <c r="AD66" s="37">
        <f t="shared" ref="AD66:AD67" si="72">+IF(AC66="","",IF(AC66="Automático",0.25,IF(AC66="Manual",0.15)))</f>
        <v>0.15</v>
      </c>
      <c r="AE66" s="36" t="s">
        <v>63</v>
      </c>
      <c r="AF66" s="37">
        <f t="shared" ref="AF66:AF67" si="73">+IF(AE66="","",IF(AE66="Documentado",0.5,IF(AE66="Sin documentar",0)))</f>
        <v>0.5</v>
      </c>
      <c r="AG66" s="36" t="s">
        <v>92</v>
      </c>
      <c r="AH66" s="37">
        <f t="shared" ref="AH66:AH67" si="74">+IF(AG66="","",IF(AG66="Continua",0.1,IF(AG66="Aleatoria",0.05)))</f>
        <v>0.05</v>
      </c>
      <c r="AI66" s="36" t="s">
        <v>65</v>
      </c>
      <c r="AJ66" s="38">
        <f t="shared" ref="AJ66:AJ67" si="75">+IF(AI66="","",IF(AI66="Con registro",0.05,IF(AI66="Sin registro",0)))</f>
        <v>0.05</v>
      </c>
      <c r="AK66" s="31">
        <f>+IF(AA66="Preventivo",AK65-(SUM(AB66,AD66)*AK65),IF(AA66="Detectivo",AK65-(SUM(AB66,AD66)*AK65),AK65))</f>
        <v>0.3</v>
      </c>
      <c r="AL66" s="125"/>
      <c r="AM66" s="128"/>
      <c r="AN66" s="31">
        <f>+IF(AA66="Correctivo",AN65-(SUM(AB66,AD66)*AN65),AN65)</f>
        <v>0.60000000000000009</v>
      </c>
      <c r="AO66" s="125"/>
      <c r="AP66" s="131"/>
      <c r="AQ66" s="128"/>
      <c r="AR66" s="208"/>
      <c r="AS66" s="134"/>
      <c r="AT66" s="39">
        <v>2</v>
      </c>
      <c r="AU66" s="23" t="s">
        <v>466</v>
      </c>
      <c r="AV66" s="23" t="s">
        <v>128</v>
      </c>
      <c r="AW66" s="52">
        <v>45992</v>
      </c>
      <c r="AX66" s="23" t="s">
        <v>450</v>
      </c>
      <c r="AY66" s="48" t="s">
        <v>482</v>
      </c>
      <c r="AZ66" s="23" t="s">
        <v>452</v>
      </c>
      <c r="BA66" s="73" t="s">
        <v>520</v>
      </c>
      <c r="BB66" s="51">
        <v>1</v>
      </c>
      <c r="BC66" s="23" t="s">
        <v>460</v>
      </c>
      <c r="BD66" s="115"/>
      <c r="BE66" s="115"/>
      <c r="BF66" s="119"/>
    </row>
    <row r="67" spans="1:58" s="34" customFormat="1" ht="165.75" customHeight="1" thickBot="1" x14ac:dyDescent="0.3">
      <c r="A67" s="142"/>
      <c r="B67" s="116"/>
      <c r="C67" s="116"/>
      <c r="D67" s="116"/>
      <c r="E67" s="116"/>
      <c r="F67" s="116"/>
      <c r="G67" s="129"/>
      <c r="H67" s="135"/>
      <c r="I67" s="116"/>
      <c r="J67" s="116"/>
      <c r="K67" s="116"/>
      <c r="L67" s="116"/>
      <c r="M67" s="126"/>
      <c r="N67" s="129"/>
      <c r="O67" s="126"/>
      <c r="P67" s="132"/>
      <c r="Q67" s="129"/>
      <c r="R67" s="116"/>
      <c r="S67" s="116"/>
      <c r="T67" s="123"/>
      <c r="U67" s="40">
        <v>3</v>
      </c>
      <c r="V67" s="24" t="s">
        <v>483</v>
      </c>
      <c r="W67" s="58" t="s">
        <v>367</v>
      </c>
      <c r="X67" s="58" t="s">
        <v>386</v>
      </c>
      <c r="Y67" s="88" t="str">
        <f t="shared" si="15"/>
        <v>Asesor de la Oficina Asesora de Gestión Tecnológica y Transformación Digital Implementar controles de acceso y auditorías regulares para garantizar que solo las personas autorizadas puedan acceder a la información sensible y clasificada en el correo electrónico institucional.Esto contemplará acciones como: Establecer permisos de acceso a cuentas de correo electrónico, restringiendo el acceso a información reservada o sensible solo a personal autorizado.
Implementar registros de auditoría que documenten el acceso a correos electrónicos y cualquier acción realizada (envíos, lecturas, etc.).
Realizar auditorías de seguridad de los correos electrónicos regularmente para detectar cualquier acceso no autorizado o uso indebido.</v>
      </c>
      <c r="Z67" s="58" t="s">
        <v>584</v>
      </c>
      <c r="AA67" s="41" t="s">
        <v>76</v>
      </c>
      <c r="AB67" s="42">
        <f t="shared" si="71"/>
        <v>0.1</v>
      </c>
      <c r="AC67" s="41" t="s">
        <v>62</v>
      </c>
      <c r="AD67" s="42">
        <f t="shared" si="72"/>
        <v>0.15</v>
      </c>
      <c r="AE67" s="41" t="s">
        <v>63</v>
      </c>
      <c r="AF67" s="42">
        <f t="shared" si="73"/>
        <v>0.5</v>
      </c>
      <c r="AG67" s="41" t="s">
        <v>64</v>
      </c>
      <c r="AH67" s="42">
        <f t="shared" si="74"/>
        <v>0.1</v>
      </c>
      <c r="AI67" s="41" t="s">
        <v>65</v>
      </c>
      <c r="AJ67" s="43">
        <f t="shared" si="75"/>
        <v>0.05</v>
      </c>
      <c r="AK67" s="31">
        <f>+IF(AA67="Preventivo",AK66-(SUM(AB67,AD67)*AK66),IF(AA67="Detectivo",AK66-(SUM(AB67,AD67)*AK66),AK66))</f>
        <v>0.3</v>
      </c>
      <c r="AL67" s="126"/>
      <c r="AM67" s="129"/>
      <c r="AN67" s="31">
        <f>+IF(AA67="Correctivo",AN66-(SUM(AB67,AD67)*AN66),AN66)</f>
        <v>0.45000000000000007</v>
      </c>
      <c r="AO67" s="126"/>
      <c r="AP67" s="132"/>
      <c r="AQ67" s="129"/>
      <c r="AR67" s="209"/>
      <c r="AS67" s="135"/>
      <c r="AT67" s="44">
        <v>3</v>
      </c>
      <c r="AU67" s="58"/>
      <c r="AV67" s="58"/>
      <c r="AW67" s="58"/>
      <c r="AX67" s="58"/>
      <c r="AY67" s="64"/>
      <c r="AZ67" s="22"/>
      <c r="BA67" s="24"/>
      <c r="BB67" s="51"/>
      <c r="BC67" s="24"/>
      <c r="BD67" s="116"/>
      <c r="BE67" s="116"/>
      <c r="BF67" s="120"/>
    </row>
    <row r="68" spans="1:58" s="34" customFormat="1" ht="228.75" thickBot="1" x14ac:dyDescent="0.3">
      <c r="A68" s="140" t="s">
        <v>155</v>
      </c>
      <c r="B68" s="143" t="s">
        <v>176</v>
      </c>
      <c r="C68" s="114" t="s">
        <v>136</v>
      </c>
      <c r="D68" s="114" t="s">
        <v>61</v>
      </c>
      <c r="E68" s="114" t="s">
        <v>531</v>
      </c>
      <c r="F68" s="114" t="s">
        <v>177</v>
      </c>
      <c r="G68" s="127" t="str">
        <f>+IF(OR(D68&lt;&gt;"",E68&lt;&gt;"",F68&lt;&gt;""),CONCATENATE("Posibilidad de ",D68," por ",E68," debido a ",F68),"")</f>
        <v>Posibilidad de afectación económica y reputacional por Modificación de parámetros y configuración establecida en software y hardware de los equipos de cómputo, programas y aplicaciones instaladas. Fallas en los sistemas operativos y componentes físicos de los equipos de cómputo, ocasionando fallos en los servicios presentados por la dependencia o por el instituto, generando retrasos en las respuestas y tiempo de productividad,  debido a  indebida manipulación de programas y parámetros establecidos en los equipos de cómputo</v>
      </c>
      <c r="H68" s="133" t="s">
        <v>371</v>
      </c>
      <c r="I68" s="114" t="s">
        <v>73</v>
      </c>
      <c r="J68" s="114" t="s">
        <v>87</v>
      </c>
      <c r="K68" s="114" t="s">
        <v>84</v>
      </c>
      <c r="L68" s="114" t="s">
        <v>99</v>
      </c>
      <c r="M68" s="124">
        <f>+IF(K68="Máximo 2 veces",0.2,IF(K68="Entre 3 a 24 veces",0.4,IF(K68="Entre 24 a 500 veces",0.6,IF(K68="Entre 500 a 5000 veces",0.8,IF(K68="Mas de 5000 veces",1,"")))))</f>
        <v>0.6</v>
      </c>
      <c r="N68" s="127" t="str">
        <f>+IF(M68="","",IF(M68&gt;0.8,"Muy Alta",IF(AND(M68&lt;=0.8,M68&gt;0.6),"Alta",IF(AND(M68&lt;=0.6,M68&gt;0.4),"Media",IF(AND(M68&lt;=0.4,M68&gt;0.2),"Baja","Muy Baja")))))</f>
        <v>Media</v>
      </c>
      <c r="O68" s="124">
        <f>+IF(L68="Menor a 10 SMLMV o afectación a un área/proceso",0.2,IF(L68="Entre 10 y 50 SMLMV o afectación interna",0.4,IF(L68="Entre 50 y 100 SMLMV o afectación con algunos usuarios",0.6,IF(L68="Entre 100 y 500 SMLMV o fectación a nivel municipal/departamental",0.8,IF(L68="Mayor a 500 SMLMV o afectación nacional",1,"")))))</f>
        <v>0.8</v>
      </c>
      <c r="P68" s="130" t="str">
        <f>+IF(L68="Menor a 10 SMLMV o afectación a un área/proceso","Leve",IF(L68="Entre 10 y 50 SMLMV o afectación interna","Menor",IF(L68="Entre 50 y 100 SMLMV o afectación con algunos usuarios","Moderado",IF(L68="Entre 100 y 500 SMLMV o fectación a nivel municipal/departamental","Mayor",IF(L68="Mayor a 500 SMLMV o afectación nacional","Catastrófico","")))))</f>
        <v>Mayor</v>
      </c>
      <c r="Q68" s="127" t="str">
        <f>+IF(OR(K68="",L68=""),"",IF(AND(P68="Catastrófico",N68&lt;&gt;""),"Extremo",IF(AND(P68="Mayor",N68&lt;&gt;""),"Alto",IF(AND(N68="Muy Alta",O68&gt;0.1,O68&lt;0.7),"Alto",IF(AND(N68="Alta",P68="Moderado"),"Alto",IF(O68*M68&lt;0.1,"Bajo",IF(AND(N68="Alta",O68&lt;0.5),"Moderado",IF(AND(N68="Media",O68&lt;0.7),"Moderado",IF(AND(N68="Baja",OR(P68="Moderado",P68="Menor")),"Moderado",IF(AND(N68="Muy Baja",P68="Moderado"),"Moderado",))))))))))</f>
        <v>Alto</v>
      </c>
      <c r="R68" s="114" t="s">
        <v>88</v>
      </c>
      <c r="S68" s="114" t="s">
        <v>81</v>
      </c>
      <c r="T68" s="121">
        <v>0</v>
      </c>
      <c r="U68" s="28">
        <v>1</v>
      </c>
      <c r="V68" s="24" t="s">
        <v>483</v>
      </c>
      <c r="W68" s="23" t="s">
        <v>372</v>
      </c>
      <c r="X68" s="23" t="s">
        <v>532</v>
      </c>
      <c r="Y68" s="26" t="str">
        <f t="shared" si="15"/>
        <v>Asesor de la Oficina Asesora de Gestión Tecnológica y Transformación Digital Capacitación y Restricción de Acceso a Usuarios Autorizados: Proveer capacitaciones regulares a los usuarios autorizados sobre la correcta manipulación de equipos y parámetros establecidos,Limitar el acceso a configuraciones críticas mediante permisos específicos y autenticación robusta.</v>
      </c>
      <c r="Z68" s="23" t="s">
        <v>373</v>
      </c>
      <c r="AA68" s="29" t="s">
        <v>76</v>
      </c>
      <c r="AB68" s="30">
        <f>+IF(AA68="","",IF(AA68="Preventivo",0.25,IF(AA68="Detectivo",0.15,IF(AA68="Correctivo",0.1,))))</f>
        <v>0.1</v>
      </c>
      <c r="AC68" s="29" t="s">
        <v>91</v>
      </c>
      <c r="AD68" s="30">
        <f>+IF(AC68="","",IF(AC68="Automático",0.25,IF(AC68="Manual",0.15)))</f>
        <v>0.25</v>
      </c>
      <c r="AE68" s="29" t="s">
        <v>63</v>
      </c>
      <c r="AF68" s="30">
        <f>+IF(AE68="","",IF(AE68="Documentado",0.5,IF(AE68="Sin documentar",0)))</f>
        <v>0.5</v>
      </c>
      <c r="AG68" s="29" t="s">
        <v>64</v>
      </c>
      <c r="AH68" s="30">
        <f>+IF(AG68="","",IF(AG68="Continua",0.1,IF(AG68="Aleatoria",0.05)))</f>
        <v>0.1</v>
      </c>
      <c r="AI68" s="29" t="s">
        <v>65</v>
      </c>
      <c r="AJ68" s="31">
        <f>+IF(AI68="","",IF(AI68="Con registro",0.05,IF(AI68="Sin registro",0)))</f>
        <v>0.05</v>
      </c>
      <c r="AK68" s="31">
        <f>+IF(AA68="Preventivo",M68-(SUM(AB68,AD68)*M68),IF(AA68="Detectivo",M68-(SUM(AB68,AD68)*M68),M68))</f>
        <v>0.6</v>
      </c>
      <c r="AL68" s="124">
        <f>+IF(M68="","",MIN(AK68:AK70))</f>
        <v>0.6</v>
      </c>
      <c r="AM68" s="127" t="str">
        <f>+IF(AL68="","",IF(AL68&gt;0.8,"Muy Alta",IF(AND(AL68&lt;=0.8,AL68&gt;0.6),"Alta",IF(AND(AL68&lt;=0.6,AL68&gt;0.4),"Media",IF(AND(AL68&lt;=0.4,AL68&gt;0.2),"Baja","Muy Baja")))))</f>
        <v>Media</v>
      </c>
      <c r="AN68" s="32">
        <f>+IF(OR(S68="",S68="No"),O68,O68-(O68*T68))</f>
        <v>0.8</v>
      </c>
      <c r="AO68" s="124">
        <f>+IF(L68="","",MIN(AN69:AN70))</f>
        <v>0.60000000000000009</v>
      </c>
      <c r="AP68" s="130" t="str">
        <f>+IF(AO68="","",IF(AO68&gt;0.8,"Catastrófico",IF(AND(AO68&lt;=0.8,AO68&gt;0.6),"Mayor",IF(AND(AO68&lt;=0.6,AO68&gt;0.4),"Moderado",IF(AND(AO68&lt;=0.4,AO68&gt;0.2),"Menor","Leve")))))</f>
        <v>Moderado</v>
      </c>
      <c r="AQ68" s="127" t="str">
        <f t="shared" ref="AQ68" si="76">+IF(OR(AL68="",AO68=""),"",IF(AND(AP68="Catastrófico",AM68&lt;&gt;""),"Extremo",IF(AND(AP68="Mayor",AM68&lt;&gt;""),"Alto",IF(AND(AM68="Muy Alta",AO68&gt;0.1,AO68&lt;0.7),"Alto",IF(AND(AM68="Alta",AP68="Moderado"),"Alto",IF(AO68*AL68&lt;0.1,"Bajo",IF(AND(AM68="Alta",AO68&lt;0.5),"Moderado",IF(AND(AM68="Media",AO68&lt;0.7),"Moderado",IF(AND(AM68="Baja",OR(AP68="Moderado",AP68="Menor")),"Moderado",IF(AND(AM68="Muy Baja",AP68="Moderado"),"Moderado",))))))))))</f>
        <v>Moderado</v>
      </c>
      <c r="AR68" s="133" t="s">
        <v>585</v>
      </c>
      <c r="AS68" s="210">
        <v>3.3000000000000002E-2</v>
      </c>
      <c r="AT68" s="33">
        <v>1</v>
      </c>
      <c r="AU68" s="26" t="s">
        <v>586</v>
      </c>
      <c r="AV68" s="23" t="s">
        <v>128</v>
      </c>
      <c r="AW68" s="52">
        <v>45992</v>
      </c>
      <c r="AX68" s="26" t="s">
        <v>378</v>
      </c>
      <c r="AY68" s="66" t="s">
        <v>479</v>
      </c>
      <c r="AZ68" s="34" t="s">
        <v>379</v>
      </c>
      <c r="BA68" s="83" t="s">
        <v>587</v>
      </c>
      <c r="BB68" s="105">
        <v>0.8</v>
      </c>
      <c r="BC68" s="84" t="s">
        <v>460</v>
      </c>
      <c r="BD68" s="114" t="s">
        <v>67</v>
      </c>
      <c r="BE68" s="117">
        <v>46007</v>
      </c>
      <c r="BF68" s="118"/>
    </row>
    <row r="69" spans="1:58" s="34" customFormat="1" ht="214.5" thickBot="1" x14ac:dyDescent="0.3">
      <c r="A69" s="141"/>
      <c r="B69" s="115"/>
      <c r="C69" s="115"/>
      <c r="D69" s="115"/>
      <c r="E69" s="115"/>
      <c r="F69" s="115"/>
      <c r="G69" s="128"/>
      <c r="H69" s="134"/>
      <c r="I69" s="115"/>
      <c r="J69" s="115"/>
      <c r="K69" s="115"/>
      <c r="L69" s="115"/>
      <c r="M69" s="125"/>
      <c r="N69" s="128"/>
      <c r="O69" s="125"/>
      <c r="P69" s="131"/>
      <c r="Q69" s="128"/>
      <c r="R69" s="115"/>
      <c r="S69" s="115"/>
      <c r="T69" s="122"/>
      <c r="U69" s="35">
        <v>2</v>
      </c>
      <c r="V69" s="24" t="s">
        <v>483</v>
      </c>
      <c r="W69" s="23" t="s">
        <v>375</v>
      </c>
      <c r="X69" s="23" t="s">
        <v>374</v>
      </c>
      <c r="Y69" s="26" t="str">
        <f t="shared" si="15"/>
        <v>Asesor de la Oficina Asesora de Gestión Tecnológica y Transformación Digital  dará aplicación del manual de políticas de seguridad de la información, estableciendo reglas formales para la gestión de cambios en la configuración de hardware y software, incluyendo aprobaciones, pruebas y documentación antes de realizar cualquier modificación.</v>
      </c>
      <c r="Z69" s="23" t="s">
        <v>376</v>
      </c>
      <c r="AA69" s="36" t="s">
        <v>76</v>
      </c>
      <c r="AB69" s="37">
        <f t="shared" ref="AB69:AB70" si="77">+IF(AA69="","",IF(AA69="Preventivo",0.25,IF(AA69="Detectivo",0.15,IF(AA69="Correctivo",0.1,))))</f>
        <v>0.1</v>
      </c>
      <c r="AC69" s="36" t="s">
        <v>62</v>
      </c>
      <c r="AD69" s="37">
        <f t="shared" ref="AD69:AD70" si="78">+IF(AC69="","",IF(AC69="Automático",0.25,IF(AC69="Manual",0.15)))</f>
        <v>0.15</v>
      </c>
      <c r="AE69" s="36" t="s">
        <v>63</v>
      </c>
      <c r="AF69" s="37">
        <f t="shared" ref="AF69:AF70" si="79">+IF(AE69="","",IF(AE69="Documentado",0.5,IF(AE69="Sin documentar",0)))</f>
        <v>0.5</v>
      </c>
      <c r="AG69" s="36" t="s">
        <v>92</v>
      </c>
      <c r="AH69" s="37">
        <f t="shared" ref="AH69:AH70" si="80">+IF(AG69="","",IF(AG69="Continua",0.1,IF(AG69="Aleatoria",0.05)))</f>
        <v>0.05</v>
      </c>
      <c r="AI69" s="36" t="s">
        <v>65</v>
      </c>
      <c r="AJ69" s="38">
        <f t="shared" ref="AJ69:AJ70" si="81">+IF(AI69="","",IF(AI69="Con registro",0.05,IF(AI69="Sin registro",0)))</f>
        <v>0.05</v>
      </c>
      <c r="AK69" s="31">
        <f>+IF(AA69="Preventivo",AK68-(SUM(AB69,AD69)*AK68),IF(AA69="Detectivo",AK68-(SUM(AB69,AD69)*AK68),AK68))</f>
        <v>0.6</v>
      </c>
      <c r="AL69" s="125"/>
      <c r="AM69" s="128"/>
      <c r="AN69" s="31">
        <f>+IF(AA69="Correctivo",AN68-(SUM(AB69,AD69)*AN68),AN68)</f>
        <v>0.60000000000000009</v>
      </c>
      <c r="AO69" s="125"/>
      <c r="AP69" s="131"/>
      <c r="AQ69" s="128"/>
      <c r="AR69" s="134"/>
      <c r="AS69" s="211"/>
      <c r="AT69" s="39">
        <v>2</v>
      </c>
      <c r="AU69" s="60" t="s">
        <v>588</v>
      </c>
      <c r="AV69" s="60" t="s">
        <v>128</v>
      </c>
      <c r="AW69" s="52">
        <v>45992</v>
      </c>
      <c r="AX69" s="60" t="s">
        <v>377</v>
      </c>
      <c r="AY69" s="63" t="s">
        <v>479</v>
      </c>
      <c r="AZ69" s="23" t="s">
        <v>589</v>
      </c>
      <c r="BA69" s="73" t="s">
        <v>521</v>
      </c>
      <c r="BB69" s="107">
        <v>1</v>
      </c>
      <c r="BC69" s="23" t="s">
        <v>460</v>
      </c>
      <c r="BD69" s="115"/>
      <c r="BE69" s="115"/>
      <c r="BF69" s="119"/>
    </row>
    <row r="70" spans="1:58" s="34" customFormat="1" ht="80.25" customHeight="1" thickBot="1" x14ac:dyDescent="0.3">
      <c r="A70" s="142"/>
      <c r="B70" s="116"/>
      <c r="C70" s="116"/>
      <c r="D70" s="116"/>
      <c r="E70" s="116"/>
      <c r="F70" s="116"/>
      <c r="G70" s="129"/>
      <c r="H70" s="135"/>
      <c r="I70" s="116"/>
      <c r="J70" s="116"/>
      <c r="K70" s="116"/>
      <c r="L70" s="116"/>
      <c r="M70" s="126"/>
      <c r="N70" s="129"/>
      <c r="O70" s="126"/>
      <c r="P70" s="132"/>
      <c r="Q70" s="129"/>
      <c r="R70" s="116"/>
      <c r="S70" s="116"/>
      <c r="T70" s="123"/>
      <c r="U70" s="40">
        <v>3</v>
      </c>
      <c r="V70" s="24"/>
      <c r="W70" s="54"/>
      <c r="X70" s="85"/>
      <c r="Y70" s="89"/>
      <c r="Z70" s="54"/>
      <c r="AA70" s="41"/>
      <c r="AB70" s="42" t="str">
        <f t="shared" si="77"/>
        <v/>
      </c>
      <c r="AC70" s="41"/>
      <c r="AD70" s="42" t="str">
        <f t="shared" si="78"/>
        <v/>
      </c>
      <c r="AE70" s="41"/>
      <c r="AF70" s="42" t="str">
        <f t="shared" si="79"/>
        <v/>
      </c>
      <c r="AG70" s="41"/>
      <c r="AH70" s="42" t="str">
        <f t="shared" si="80"/>
        <v/>
      </c>
      <c r="AI70" s="41"/>
      <c r="AJ70" s="43" t="str">
        <f t="shared" si="81"/>
        <v/>
      </c>
      <c r="AK70" s="31">
        <f>+IF(AA70="Preventivo",AK69-(SUM(AB70,AD70)*AK69),IF(AA70="Detectivo",AK69-(SUM(AB70,AD70)*AK69),AK69))</f>
        <v>0.6</v>
      </c>
      <c r="AL70" s="126"/>
      <c r="AM70" s="129"/>
      <c r="AN70" s="31">
        <f>+IF(AA70="Correctivo",AN69-(SUM(AB70,AD70)*AN69),AN69)</f>
        <v>0.60000000000000009</v>
      </c>
      <c r="AO70" s="126"/>
      <c r="AP70" s="132"/>
      <c r="AQ70" s="129"/>
      <c r="AR70" s="135"/>
      <c r="AS70" s="212"/>
      <c r="AT70" s="44">
        <v>3</v>
      </c>
      <c r="AU70" s="24"/>
      <c r="AV70" s="23"/>
      <c r="AW70" s="23"/>
      <c r="AX70" s="24"/>
      <c r="AY70" s="24"/>
      <c r="AZ70" s="24"/>
      <c r="BA70" s="23"/>
      <c r="BB70" s="86"/>
      <c r="BC70" s="23"/>
      <c r="BD70" s="116"/>
      <c r="BE70" s="116"/>
      <c r="BF70" s="120"/>
    </row>
    <row r="71" spans="1:58" s="34" customFormat="1" ht="113.25" customHeight="1" thickBot="1" x14ac:dyDescent="0.3">
      <c r="A71" s="140" t="s">
        <v>156</v>
      </c>
      <c r="B71" s="143" t="s">
        <v>176</v>
      </c>
      <c r="C71" s="114" t="s">
        <v>136</v>
      </c>
      <c r="D71" s="114" t="s">
        <v>61</v>
      </c>
      <c r="E71" s="114" t="s">
        <v>181</v>
      </c>
      <c r="F71" s="114" t="s">
        <v>182</v>
      </c>
      <c r="G71" s="127" t="str">
        <f>+IF(OR(D71&lt;&gt;"",E71&lt;&gt;"",F71&lt;&gt;""),CONCATENATE("Posibilidad de ",D71," por ",E71," debido a ",F71),"")</f>
        <v>Posibilidad de afectación económica y reputacional por fallas en la atención a requerimientos presentados en el Instituto. Cometer errores por desconocimiento de las actividades realizadas en los diferentes equipos de cómputo o servicios tecnológicos,  debido a 
 falta de formatos, manuales o procedimientos.</v>
      </c>
      <c r="H71" s="133"/>
      <c r="I71" s="114" t="s">
        <v>73</v>
      </c>
      <c r="J71" s="114" t="s">
        <v>87</v>
      </c>
      <c r="K71" s="114" t="s">
        <v>84</v>
      </c>
      <c r="L71" s="114" t="s">
        <v>99</v>
      </c>
      <c r="M71" s="124">
        <f>+IF(K71="Máximo 2 veces",0.2,IF(K71="Entre 3 a 24 veces",0.4,IF(K71="Entre 24 a 500 veces",0.6,IF(K71="Entre 500 a 5000 veces",0.8,IF(K71="Mas de 5000 veces",1,"")))))</f>
        <v>0.6</v>
      </c>
      <c r="N71" s="127" t="str">
        <f>+IF(M71="","",IF(M71&gt;0.8,"Muy Alta",IF(AND(M71&lt;=0.8,M71&gt;0.6),"Alta",IF(AND(M71&lt;=0.6,M71&gt;0.4),"Media",IF(AND(M71&lt;=0.4,M71&gt;0.2),"Baja","Muy Baja")))))</f>
        <v>Media</v>
      </c>
      <c r="O71" s="124">
        <f>+IF(L71="Menor a 10 SMLMV o afectación a un área/proceso",0.2,IF(L71="Entre 10 y 50 SMLMV o afectación interna",0.4,IF(L71="Entre 50 y 100 SMLMV o afectación con algunos usuarios",0.6,IF(L71="Entre 100 y 500 SMLMV o fectación a nivel municipal/departamental",0.8,IF(L71="Mayor a 500 SMLMV o afectación nacional",1,"")))))</f>
        <v>0.8</v>
      </c>
      <c r="P71" s="130" t="str">
        <f>+IF(L71="Menor a 10 SMLMV o afectación a un área/proceso","Leve",IF(L71="Entre 10 y 50 SMLMV o afectación interna","Menor",IF(L71="Entre 50 y 100 SMLMV o afectación con algunos usuarios","Moderado",IF(L71="Entre 100 y 500 SMLMV o fectación a nivel municipal/departamental","Mayor",IF(L71="Mayor a 500 SMLMV o afectación nacional","Catastrófico","")))))</f>
        <v>Mayor</v>
      </c>
      <c r="Q71" s="127" t="str">
        <f>+IF(OR(K71="",L71=""),"",IF(AND(P71="Catastrófico",N71&lt;&gt;""),"Extremo",IF(AND(P71="Mayor",N71&lt;&gt;""),"Alto",IF(AND(N71="Muy Alta",O71&gt;0.1,O71&lt;0.7),"Alto",IF(AND(N71="Alta",P71="Moderado"),"Alto",IF(O71*M71&lt;0.1,"Bajo",IF(AND(N71="Alta",O71&lt;0.5),"Moderado",IF(AND(N71="Media",O71&lt;0.7),"Moderado",IF(AND(N71="Baja",OR(P71="Moderado",P71="Menor")),"Moderado",IF(AND(N71="Muy Baja",P71="Moderado"),"Moderado",))))))))))</f>
        <v>Alto</v>
      </c>
      <c r="R71" s="114" t="s">
        <v>88</v>
      </c>
      <c r="S71" s="114" t="s">
        <v>81</v>
      </c>
      <c r="T71" s="121">
        <v>0</v>
      </c>
      <c r="U71" s="28">
        <v>1</v>
      </c>
      <c r="V71" s="24" t="s">
        <v>483</v>
      </c>
      <c r="W71" s="22" t="s">
        <v>178</v>
      </c>
      <c r="X71" s="22"/>
      <c r="Y71" s="25" t="str">
        <f t="shared" si="15"/>
        <v>Asesor de la Oficina Asesora de Gestión Tecnológica y Transformación Digital 
Construcción y registro bitácora que contenga registro de fecha, usuario, actividad realizada, firma (errores de los sistemas de información)</v>
      </c>
      <c r="Z71" s="22" t="s">
        <v>454</v>
      </c>
      <c r="AA71" s="29" t="s">
        <v>265</v>
      </c>
      <c r="AB71" s="30">
        <f>+IF(AA71="","",IF(AA71="Preventivo",0.25,IF(AA71="Detectivo",0.15,IF(AA71="Correctivo",0.1,))))</f>
        <v>0.15</v>
      </c>
      <c r="AC71" s="29" t="s">
        <v>91</v>
      </c>
      <c r="AD71" s="30">
        <f>+IF(AC71="","",IF(AC71="Automático",0.25,IF(AC71="Manual",0.15)))</f>
        <v>0.25</v>
      </c>
      <c r="AE71" s="29" t="s">
        <v>63</v>
      </c>
      <c r="AF71" s="30">
        <f>+IF(AE71="","",IF(AE71="Documentado",0.5,IF(AE71="Sin documentar",0)))</f>
        <v>0.5</v>
      </c>
      <c r="AG71" s="29" t="s">
        <v>64</v>
      </c>
      <c r="AH71" s="30">
        <f>+IF(AG71="","",IF(AG71="Continua",0.1,IF(AG71="Aleatoria",0.05)))</f>
        <v>0.1</v>
      </c>
      <c r="AI71" s="29" t="s">
        <v>65</v>
      </c>
      <c r="AJ71" s="31">
        <f>+IF(AI71="","",IF(AI71="Con registro",0.05,IF(AI71="Sin registro",0)))</f>
        <v>0.05</v>
      </c>
      <c r="AK71" s="31">
        <f>+IF(AA71="Preventivo",M71-(SUM(AB71,AD71)*M71),IF(AA71="Detectivo",M71-(SUM(AB71,AD71)*M71),M71))</f>
        <v>0.36</v>
      </c>
      <c r="AL71" s="124">
        <f>+IF(M71="","",MIN(AK71:AK73))</f>
        <v>0.36</v>
      </c>
      <c r="AM71" s="127" t="str">
        <f>+IF(AL71="","",IF(AL71&gt;0.8,"Muy Alta",IF(AND(AL71&lt;=0.8,AL71&gt;0.6),"Alta",IF(AND(AL71&lt;=0.6,AL71&gt;0.4),"Media",IF(AND(AL71&lt;=0.4,AL71&gt;0.2),"Baja","Muy Baja")))))</f>
        <v>Baja</v>
      </c>
      <c r="AN71" s="32">
        <f>+IF(OR(S71="",S71="No"),O71,O71-(O71*T71))</f>
        <v>0.8</v>
      </c>
      <c r="AO71" s="124">
        <f>+IF(L71="","",MIN(AN72:AN73))</f>
        <v>0.60000000000000009</v>
      </c>
      <c r="AP71" s="130" t="str">
        <f>+IF(AO71="","",IF(AO71&gt;0.8,"Catastrófico",IF(AND(AO71&lt;=0.8,AO71&gt;0.6),"Mayor",IF(AND(AO71&lt;=0.6,AO71&gt;0.4),"Moderado",IF(AND(AO71&lt;=0.4,AO71&gt;0.2),"Menor","Leve")))))</f>
        <v>Moderado</v>
      </c>
      <c r="AQ71" s="127" t="str">
        <f t="shared" ref="AQ71" si="82">+IF(OR(AL71="",AO71=""),"",IF(AND(AP71="Catastrófico",AM71&lt;&gt;""),"Extremo",IF(AND(AP71="Mayor",AM71&lt;&gt;""),"Alto",IF(AND(AM71="Muy Alta",AO71&gt;0.1,AO71&lt;0.7),"Alto",IF(AND(AM71="Alta",AP71="Moderado"),"Alto",IF(AO71*AL71&lt;0.1,"Bajo",IF(AND(AM71="Alta",AO71&lt;0.5),"Moderado",IF(AND(AM71="Media",AO71&lt;0.7),"Moderado",IF(AND(AM71="Baja",OR(AP71="Moderado",AP71="Menor")),"Moderado",IF(AND(AM71="Muy Baja",AP71="Moderado"),"Moderado",))))))))))</f>
        <v>Moderado</v>
      </c>
      <c r="AR71" s="133" t="s">
        <v>180</v>
      </c>
      <c r="AS71" s="136">
        <v>0.9</v>
      </c>
      <c r="AT71" s="33">
        <v>1</v>
      </c>
      <c r="AU71" s="22" t="s">
        <v>441</v>
      </c>
      <c r="AV71" s="22" t="s">
        <v>128</v>
      </c>
      <c r="AW71" s="52">
        <v>45992</v>
      </c>
      <c r="AX71" s="22" t="s">
        <v>455</v>
      </c>
      <c r="AY71" s="63" t="s">
        <v>479</v>
      </c>
      <c r="AZ71" s="22" t="s">
        <v>456</v>
      </c>
      <c r="BA71" s="73" t="s">
        <v>533</v>
      </c>
      <c r="BB71" s="86">
        <v>1</v>
      </c>
      <c r="BC71" s="23" t="s">
        <v>460</v>
      </c>
      <c r="BD71" s="114" t="s">
        <v>67</v>
      </c>
      <c r="BE71" s="117">
        <v>46007</v>
      </c>
      <c r="BF71" s="118" t="s">
        <v>535</v>
      </c>
    </row>
    <row r="72" spans="1:58" s="34" customFormat="1" ht="105.75" thickBot="1" x14ac:dyDescent="0.3">
      <c r="A72" s="141"/>
      <c r="B72" s="115"/>
      <c r="C72" s="115"/>
      <c r="D72" s="115"/>
      <c r="E72" s="115"/>
      <c r="F72" s="115"/>
      <c r="G72" s="128"/>
      <c r="H72" s="134"/>
      <c r="I72" s="115"/>
      <c r="J72" s="115"/>
      <c r="K72" s="115"/>
      <c r="L72" s="115"/>
      <c r="M72" s="125"/>
      <c r="N72" s="128"/>
      <c r="O72" s="125"/>
      <c r="P72" s="131"/>
      <c r="Q72" s="128"/>
      <c r="R72" s="115"/>
      <c r="S72" s="115"/>
      <c r="T72" s="122"/>
      <c r="U72" s="35">
        <v>2</v>
      </c>
      <c r="V72" s="24" t="s">
        <v>483</v>
      </c>
      <c r="W72" s="22" t="s">
        <v>179</v>
      </c>
      <c r="X72" s="23" t="s">
        <v>536</v>
      </c>
      <c r="Y72" s="25" t="str">
        <f t="shared" si="15"/>
        <v>Asesor de la Oficina Asesora de Gestión Tecnológica y Transformación Digital Capacitaciones al personalrelacionada con el manejo de la información, actividades y procedimientos del procesos, incluyendo el correcto diligenciamiento y gestión de los documentos y formatos del mismo.</v>
      </c>
      <c r="Z72" s="23" t="s">
        <v>453</v>
      </c>
      <c r="AA72" s="36" t="s">
        <v>76</v>
      </c>
      <c r="AB72" s="37">
        <f t="shared" ref="AB72:AB73" si="83">+IF(AA72="","",IF(AA72="Preventivo",0.25,IF(AA72="Detectivo",0.15,IF(AA72="Correctivo",0.1,))))</f>
        <v>0.1</v>
      </c>
      <c r="AC72" s="36" t="s">
        <v>62</v>
      </c>
      <c r="AD72" s="37">
        <f t="shared" ref="AD72:AD73" si="84">+IF(AC72="","",IF(AC72="Automático",0.25,IF(AC72="Manual",0.15)))</f>
        <v>0.15</v>
      </c>
      <c r="AE72" s="36" t="s">
        <v>63</v>
      </c>
      <c r="AF72" s="37">
        <f t="shared" ref="AF72:AF73" si="85">+IF(AE72="","",IF(AE72="Documentado",0.5,IF(AE72="Sin documentar",0)))</f>
        <v>0.5</v>
      </c>
      <c r="AG72" s="36" t="s">
        <v>92</v>
      </c>
      <c r="AH72" s="37">
        <f t="shared" ref="AH72:AH73" si="86">+IF(AG72="","",IF(AG72="Continua",0.1,IF(AG72="Aleatoria",0.05)))</f>
        <v>0.05</v>
      </c>
      <c r="AI72" s="36" t="s">
        <v>65</v>
      </c>
      <c r="AJ72" s="38">
        <f t="shared" ref="AJ72:AJ73" si="87">+IF(AI72="","",IF(AI72="Con registro",0.05,IF(AI72="Sin registro",0)))</f>
        <v>0.05</v>
      </c>
      <c r="AK72" s="31">
        <f>+IF(AA72="Preventivo",AK71-(SUM(AB72,AD72)*AK71),IF(AA72="Detectivo",AK71-(SUM(AB72,AD72)*AK71),AK71))</f>
        <v>0.36</v>
      </c>
      <c r="AL72" s="125"/>
      <c r="AM72" s="128"/>
      <c r="AN72" s="31">
        <f>+IF(AA72="Correctivo",AN71-(SUM(AB72,AD72)*AN71),AN71)</f>
        <v>0.60000000000000009</v>
      </c>
      <c r="AO72" s="125"/>
      <c r="AP72" s="131"/>
      <c r="AQ72" s="128"/>
      <c r="AR72" s="134"/>
      <c r="AS72" s="134"/>
      <c r="AT72" s="39">
        <v>2</v>
      </c>
      <c r="AU72" s="23" t="s">
        <v>537</v>
      </c>
      <c r="AV72" s="60" t="s">
        <v>128</v>
      </c>
      <c r="AW72" s="80">
        <v>45992</v>
      </c>
      <c r="AX72" s="23" t="s">
        <v>457</v>
      </c>
      <c r="AY72" s="63" t="s">
        <v>479</v>
      </c>
      <c r="AZ72" s="23" t="s">
        <v>458</v>
      </c>
      <c r="BA72" s="73" t="s">
        <v>534</v>
      </c>
      <c r="BB72" s="86">
        <v>1</v>
      </c>
      <c r="BC72" s="23" t="s">
        <v>462</v>
      </c>
      <c r="BD72" s="115"/>
      <c r="BE72" s="115"/>
      <c r="BF72" s="119"/>
    </row>
    <row r="73" spans="1:58" s="34" customFormat="1" ht="80.25" customHeight="1" thickBot="1" x14ac:dyDescent="0.3">
      <c r="A73" s="142"/>
      <c r="B73" s="116"/>
      <c r="C73" s="116"/>
      <c r="D73" s="116"/>
      <c r="E73" s="116"/>
      <c r="F73" s="116"/>
      <c r="G73" s="129"/>
      <c r="H73" s="135"/>
      <c r="I73" s="116"/>
      <c r="J73" s="116"/>
      <c r="K73" s="116"/>
      <c r="L73" s="116"/>
      <c r="M73" s="126"/>
      <c r="N73" s="129"/>
      <c r="O73" s="126"/>
      <c r="P73" s="132"/>
      <c r="Q73" s="129"/>
      <c r="R73" s="116"/>
      <c r="S73" s="116"/>
      <c r="T73" s="123"/>
      <c r="U73" s="40">
        <v>3</v>
      </c>
      <c r="V73" s="24" t="s">
        <v>483</v>
      </c>
      <c r="W73" s="24"/>
      <c r="X73" s="24"/>
      <c r="Y73" s="25"/>
      <c r="Z73" s="24"/>
      <c r="AA73" s="41"/>
      <c r="AB73" s="42" t="str">
        <f t="shared" si="83"/>
        <v/>
      </c>
      <c r="AC73" s="41"/>
      <c r="AD73" s="42" t="str">
        <f t="shared" si="84"/>
        <v/>
      </c>
      <c r="AE73" s="41"/>
      <c r="AF73" s="42" t="str">
        <f t="shared" si="85"/>
        <v/>
      </c>
      <c r="AG73" s="41"/>
      <c r="AH73" s="42" t="str">
        <f t="shared" si="86"/>
        <v/>
      </c>
      <c r="AI73" s="41"/>
      <c r="AJ73" s="43" t="str">
        <f t="shared" si="87"/>
        <v/>
      </c>
      <c r="AK73" s="31">
        <f>+IF(AA73="Preventivo",AK72-(SUM(AB73,AD73)*AK72),IF(AA73="Detectivo",AK72-(SUM(AB73,AD73)*AK72),AK72))</f>
        <v>0.36</v>
      </c>
      <c r="AL73" s="126"/>
      <c r="AM73" s="129"/>
      <c r="AN73" s="31">
        <f>+IF(AA73="Correctivo",AN72-(SUM(AB73,AD73)*AN72),AN72)</f>
        <v>0.60000000000000009</v>
      </c>
      <c r="AO73" s="126"/>
      <c r="AP73" s="132"/>
      <c r="AQ73" s="129"/>
      <c r="AR73" s="135"/>
      <c r="AS73" s="135"/>
      <c r="AT73" s="44">
        <v>3</v>
      </c>
      <c r="AU73" s="24"/>
      <c r="AV73" s="23"/>
      <c r="AW73" s="23"/>
      <c r="AX73" s="24"/>
      <c r="AY73" s="63"/>
      <c r="AZ73" s="24"/>
      <c r="BA73" s="54"/>
      <c r="BB73" s="91"/>
      <c r="BC73" s="54"/>
      <c r="BD73" s="116"/>
      <c r="BE73" s="116"/>
      <c r="BF73" s="120"/>
    </row>
    <row r="74" spans="1:58" s="34" customFormat="1" ht="113.25" customHeight="1" thickBot="1" x14ac:dyDescent="0.3">
      <c r="A74" s="140" t="s">
        <v>157</v>
      </c>
      <c r="B74" s="143" t="s">
        <v>183</v>
      </c>
      <c r="C74" s="114" t="s">
        <v>136</v>
      </c>
      <c r="D74" s="114" t="s">
        <v>61</v>
      </c>
      <c r="E74" s="114" t="s">
        <v>185</v>
      </c>
      <c r="F74" s="114" t="s">
        <v>184</v>
      </c>
      <c r="G74" s="127" t="str">
        <f>+IF(OR(D74&lt;&gt;"",E74&lt;&gt;"",F74&lt;&gt;""),CONCATENATE("Posibilidad de ",D74," por ",E74," debido a ",F74),"")</f>
        <v xml:space="preserve">Posibilidad de afectación económica y reputacional por  insuficiencia técnica y logística para la restauración de los servicios y procesos del Instituto. pérdida de información, salida de operación de los servicios tecnológicos, sanciones por parte de los entes de control por inoperancia  debido a falta de construcción de plan de contingencia informático. </v>
      </c>
      <c r="H74" s="133" t="s">
        <v>380</v>
      </c>
      <c r="I74" s="114" t="s">
        <v>73</v>
      </c>
      <c r="J74" s="114" t="s">
        <v>87</v>
      </c>
      <c r="K74" s="114" t="s">
        <v>84</v>
      </c>
      <c r="L74" s="114" t="s">
        <v>99</v>
      </c>
      <c r="M74" s="124">
        <f>+IF(K74="Máximo 2 veces",0.2,IF(K74="Entre 3 a 24 veces",0.4,IF(K74="Entre 24 a 500 veces",0.6,IF(K74="Entre 500 a 5000 veces",0.8,IF(K74="Mas de 5000 veces",1,"")))))</f>
        <v>0.6</v>
      </c>
      <c r="N74" s="127" t="str">
        <f>+IF(M74="","",IF(M74&gt;0.8,"Muy Alta",IF(AND(M74&lt;=0.8,M74&gt;0.6),"Alta",IF(AND(M74&lt;=0.6,M74&gt;0.4),"Media",IF(AND(M74&lt;=0.4,M74&gt;0.2),"Baja","Muy Baja")))))</f>
        <v>Media</v>
      </c>
      <c r="O74" s="124">
        <f>+IF(L74="Menor a 10 SMLMV o afectación a un área/proceso",0.2,IF(L74="Entre 10 y 50 SMLMV o afectación interna",0.4,IF(L74="Entre 50 y 100 SMLMV o afectación con algunos usuarios",0.6,IF(L74="Entre 100 y 500 SMLMV o fectación a nivel municipal/departamental",0.8,IF(L74="Mayor a 500 SMLMV o afectación nacional",1,"")))))</f>
        <v>0.8</v>
      </c>
      <c r="P74" s="130" t="str">
        <f>+IF(L74="Menor a 10 SMLMV o afectación a un área/proceso","Leve",IF(L74="Entre 10 y 50 SMLMV o afectación interna","Menor",IF(L74="Entre 50 y 100 SMLMV o afectación con algunos usuarios","Moderado",IF(L74="Entre 100 y 500 SMLMV o fectación a nivel municipal/departamental","Mayor",IF(L74="Mayor a 500 SMLMV o afectación nacional","Catastrófico","")))))</f>
        <v>Mayor</v>
      </c>
      <c r="Q74" s="127" t="str">
        <f>+IF(OR(K74="",L74=""),"",IF(AND(P74="Catastrófico",N74&lt;&gt;""),"Extremo",IF(AND(P74="Mayor",N74&lt;&gt;""),"Alto",IF(AND(N74="Muy Alta",O74&gt;0.1,O74&lt;0.7),"Alto",IF(AND(N74="Alta",P74="Moderado"),"Alto",IF(O74*M74&lt;0.1,"Bajo",IF(AND(N74="Alta",O74&lt;0.5),"Moderado",IF(AND(N74="Media",O74&lt;0.7),"Moderado",IF(AND(N74="Baja",OR(P74="Moderado",P74="Menor")),"Moderado",IF(AND(N74="Muy Baja",P74="Moderado"),"Moderado",))))))))))</f>
        <v>Alto</v>
      </c>
      <c r="R74" s="114" t="s">
        <v>88</v>
      </c>
      <c r="S74" s="114" t="s">
        <v>81</v>
      </c>
      <c r="T74" s="121">
        <v>0</v>
      </c>
      <c r="U74" s="28">
        <v>1</v>
      </c>
      <c r="V74" s="24" t="s">
        <v>483</v>
      </c>
      <c r="W74" s="22" t="s">
        <v>468</v>
      </c>
      <c r="Y74" s="25" t="str">
        <f>CONCATENATE(V74,W74,Z74)</f>
        <v>Asesor de la Oficina Asesora de Gestión Tecnológica y Transformación Digital Implementación y actualización del plan de contingencia informático * Documento plan de contingencia informático</v>
      </c>
      <c r="Z74" s="22" t="s">
        <v>187</v>
      </c>
      <c r="AA74" s="29" t="s">
        <v>82</v>
      </c>
      <c r="AB74" s="30">
        <f>+IF(AA74="","",IF(AA74="Preventivo",0.25,IF(AA74="Detectivo",0.15,IF(AA74="Correctivo",0.1,))))</f>
        <v>0.25</v>
      </c>
      <c r="AC74" s="29" t="s">
        <v>62</v>
      </c>
      <c r="AD74" s="30">
        <f>+IF(AC74="","",IF(AC74="Automático",0.25,IF(AC74="Manual",0.15)))</f>
        <v>0.15</v>
      </c>
      <c r="AE74" s="29" t="s">
        <v>63</v>
      </c>
      <c r="AF74" s="30">
        <f>+IF(AE74="","",IF(AE74="Documentado",0.5,IF(AE74="Sin documentar",0)))</f>
        <v>0.5</v>
      </c>
      <c r="AG74" s="29" t="s">
        <v>64</v>
      </c>
      <c r="AH74" s="30">
        <f>+IF(AG74="","",IF(AG74="Continua",0.1,IF(AG74="Aleatoria",0.05)))</f>
        <v>0.1</v>
      </c>
      <c r="AI74" s="29" t="s">
        <v>65</v>
      </c>
      <c r="AJ74" s="31">
        <f>+IF(AI74="","",IF(AI74="Con registro",0.05,IF(AI74="Sin registro",0)))</f>
        <v>0.05</v>
      </c>
      <c r="AK74" s="31">
        <f>+IF(AA74="Preventivo",M74-(SUM(AB74,AD74)*M74),IF(AA74="Detectivo",M74-(SUM(AB74,AD74)*M74),M74))</f>
        <v>0.36</v>
      </c>
      <c r="AL74" s="124">
        <f>+IF(M74="","",MIN(AK74:AK76))</f>
        <v>0.12959999999999999</v>
      </c>
      <c r="AM74" s="127" t="str">
        <f>+IF(AL74="","",IF(AL74&gt;0.8,"Muy Alta",IF(AND(AL74&lt;=0.8,AL74&gt;0.6),"Alta",IF(AND(AL74&lt;=0.6,AL74&gt;0.4),"Media",IF(AND(AL74&lt;=0.4,AL74&gt;0.2),"Baja","Muy Baja")))))</f>
        <v>Muy Baja</v>
      </c>
      <c r="AN74" s="32">
        <f>+IF(OR(S74="",S74="No"),O74,O74-(O74*T74))</f>
        <v>0.8</v>
      </c>
      <c r="AO74" s="124">
        <f>+IF(L74="","",MIN(AN75:AN76))</f>
        <v>0.8</v>
      </c>
      <c r="AP74" s="130" t="str">
        <f>+IF(AO74="","",IF(AO74&gt;0.8,"Catastrófico",IF(AND(AO74&lt;=0.8,AO74&gt;0.6),"Mayor",IF(AND(AO74&lt;=0.6,AO74&gt;0.4),"Moderado",IF(AND(AO74&lt;=0.4,AO74&gt;0.2),"Menor","Leve")))))</f>
        <v>Mayor</v>
      </c>
      <c r="AQ74" s="127" t="str">
        <f t="shared" ref="AQ74" si="88">+IF(OR(AL74="",AO74=""),"",IF(AND(AP74="Catastrófico",AM74&lt;&gt;""),"Extremo",IF(AND(AP74="Mayor",AM74&lt;&gt;""),"Alto",IF(AND(AM74="Muy Alta",AO74&gt;0.1,AO74&lt;0.7),"Alto",IF(AND(AM74="Alta",AP74="Moderado"),"Alto",IF(AO74*AL74&lt;0.1,"Bajo",IF(AND(AM74="Alta",AO74&lt;0.5),"Moderado",IF(AND(AM74="Media",AO74&lt;0.7),"Moderado",IF(AND(AM74="Baja",OR(AP74="Moderado",AP74="Menor")),"Moderado",IF(AND(AM74="Muy Baja",AP74="Moderado"),"Moderado",))))))))))</f>
        <v>Alto</v>
      </c>
      <c r="AR74" s="133" t="s">
        <v>469</v>
      </c>
      <c r="AS74" s="136">
        <v>0.99</v>
      </c>
      <c r="AT74" s="33">
        <v>1</v>
      </c>
      <c r="AU74" s="23" t="s">
        <v>389</v>
      </c>
      <c r="AV74" s="23" t="s">
        <v>128</v>
      </c>
      <c r="AW74" s="52">
        <v>45992</v>
      </c>
      <c r="AX74" s="23" t="s">
        <v>392</v>
      </c>
      <c r="AY74" s="63" t="s">
        <v>479</v>
      </c>
      <c r="AZ74" s="23" t="s">
        <v>538</v>
      </c>
      <c r="BA74" s="213" t="s">
        <v>539</v>
      </c>
      <c r="BB74" s="90">
        <v>1</v>
      </c>
      <c r="BC74" s="58" t="s">
        <v>460</v>
      </c>
      <c r="BD74" s="114" t="s">
        <v>67</v>
      </c>
      <c r="BE74" s="117">
        <v>46007</v>
      </c>
      <c r="BF74" s="118"/>
    </row>
    <row r="75" spans="1:58" s="34" customFormat="1" ht="214.5" thickBot="1" x14ac:dyDescent="0.3">
      <c r="A75" s="141"/>
      <c r="B75" s="115"/>
      <c r="C75" s="115"/>
      <c r="D75" s="115"/>
      <c r="E75" s="115"/>
      <c r="F75" s="115"/>
      <c r="G75" s="128"/>
      <c r="H75" s="134"/>
      <c r="I75" s="115"/>
      <c r="J75" s="115"/>
      <c r="K75" s="115"/>
      <c r="L75" s="115"/>
      <c r="M75" s="125"/>
      <c r="N75" s="128"/>
      <c r="O75" s="125"/>
      <c r="P75" s="131"/>
      <c r="Q75" s="128"/>
      <c r="R75" s="115"/>
      <c r="S75" s="115"/>
      <c r="T75" s="122"/>
      <c r="U75" s="35">
        <v>2</v>
      </c>
      <c r="V75" s="24" t="s">
        <v>483</v>
      </c>
      <c r="W75" s="22" t="s">
        <v>383</v>
      </c>
      <c r="X75" s="23" t="s">
        <v>382</v>
      </c>
      <c r="Y75" s="25" t="str">
        <f t="shared" si="15"/>
        <v>Asesor de la Oficina Asesora de Gestión Tecnológica y Transformación Digital  realizará la implementación de Sistemas de Respaldo Redundantes y Alta Disponibilidad minimizando el riesgo de pérdida de información y de salida de operación de los servicios tecnológicos mediante la implementación de soluciones de respaldo redundante y mecanismos de alta disponibilidad.</v>
      </c>
      <c r="Z75" s="67" t="s">
        <v>384</v>
      </c>
      <c r="AA75" s="36" t="s">
        <v>82</v>
      </c>
      <c r="AB75" s="37">
        <f t="shared" ref="AB75:AB76" si="89">+IF(AA75="","",IF(AA75="Preventivo",0.25,IF(AA75="Detectivo",0.15,IF(AA75="Correctivo",0.1,))))</f>
        <v>0.25</v>
      </c>
      <c r="AC75" s="36" t="s">
        <v>62</v>
      </c>
      <c r="AD75" s="37">
        <f t="shared" ref="AD75:AD76" si="90">+IF(AC75="","",IF(AC75="Automático",0.25,IF(AC75="Manual",0.15)))</f>
        <v>0.15</v>
      </c>
      <c r="AE75" s="36" t="s">
        <v>63</v>
      </c>
      <c r="AF75" s="37">
        <f t="shared" ref="AF75:AF76" si="91">+IF(AE75="","",IF(AE75="Documentado",0.5,IF(AE75="Sin documentar",0)))</f>
        <v>0.5</v>
      </c>
      <c r="AG75" s="36" t="s">
        <v>92</v>
      </c>
      <c r="AH75" s="37">
        <f t="shared" ref="AH75:AH76" si="92">+IF(AG75="","",IF(AG75="Continua",0.1,IF(AG75="Aleatoria",0.05)))</f>
        <v>0.05</v>
      </c>
      <c r="AI75" s="36" t="s">
        <v>65</v>
      </c>
      <c r="AJ75" s="38">
        <f t="shared" ref="AJ75:AJ76" si="93">+IF(AI75="","",IF(AI75="Con registro",0.05,IF(AI75="Sin registro",0)))</f>
        <v>0.05</v>
      </c>
      <c r="AK75" s="31">
        <f>+IF(AA75="Preventivo",AK74-(SUM(AB75,AD75)*AK74),IF(AA75="Detectivo",AK74-(SUM(AB75,AD75)*AK74),AK74))</f>
        <v>0.216</v>
      </c>
      <c r="AL75" s="125"/>
      <c r="AM75" s="128"/>
      <c r="AN75" s="31">
        <f>+IF(AA75="Correctivo",AN74-(SUM(AB75,AD75)*AN74),AN74)</f>
        <v>0.8</v>
      </c>
      <c r="AO75" s="125"/>
      <c r="AP75" s="131"/>
      <c r="AQ75" s="128"/>
      <c r="AR75" s="134"/>
      <c r="AS75" s="134"/>
      <c r="AT75" s="39">
        <v>2</v>
      </c>
      <c r="AU75" s="24" t="s">
        <v>390</v>
      </c>
      <c r="AV75" s="23" t="s">
        <v>128</v>
      </c>
      <c r="AW75" s="52">
        <v>45992</v>
      </c>
      <c r="AX75" s="24" t="s">
        <v>393</v>
      </c>
      <c r="AY75" s="63" t="s">
        <v>479</v>
      </c>
      <c r="AZ75" s="24" t="s">
        <v>391</v>
      </c>
      <c r="BA75" s="214"/>
      <c r="BB75" s="86">
        <v>0.5</v>
      </c>
      <c r="BC75" s="23" t="s">
        <v>460</v>
      </c>
      <c r="BD75" s="115"/>
      <c r="BE75" s="115"/>
      <c r="BF75" s="119"/>
    </row>
    <row r="76" spans="1:58" s="34" customFormat="1" ht="161.25" customHeight="1" thickBot="1" x14ac:dyDescent="0.3">
      <c r="A76" s="142"/>
      <c r="B76" s="116"/>
      <c r="C76" s="116"/>
      <c r="D76" s="116"/>
      <c r="E76" s="116"/>
      <c r="F76" s="116"/>
      <c r="G76" s="129"/>
      <c r="H76" s="135"/>
      <c r="I76" s="116"/>
      <c r="J76" s="116"/>
      <c r="K76" s="116"/>
      <c r="L76" s="116"/>
      <c r="M76" s="126"/>
      <c r="N76" s="129"/>
      <c r="O76" s="126"/>
      <c r="P76" s="132"/>
      <c r="Q76" s="129"/>
      <c r="R76" s="116"/>
      <c r="S76" s="116"/>
      <c r="T76" s="123"/>
      <c r="U76" s="40">
        <v>3</v>
      </c>
      <c r="V76" s="24" t="s">
        <v>483</v>
      </c>
      <c r="W76" s="24" t="s">
        <v>385</v>
      </c>
      <c r="X76" s="24" t="s">
        <v>381</v>
      </c>
      <c r="Y76" s="25" t="str">
        <f t="shared" si="15"/>
        <v>Asesor de la Oficina Asesora de Gestión Tecnológica y Transformación Digital realizará capacitación y concientización del  personal en la gestión de incidentes y recuperaciónAsegurando que el personal clave esté adecuadamente capacitado para gestionar incidentes de manera eficiente y restaurar los servicios de manera efectiva, minimizando el riesgo de inoperancia y posibles sanciones por falta de acción.</v>
      </c>
      <c r="Z76" s="24" t="s">
        <v>388</v>
      </c>
      <c r="AA76" s="41" t="s">
        <v>82</v>
      </c>
      <c r="AB76" s="42">
        <f t="shared" si="89"/>
        <v>0.25</v>
      </c>
      <c r="AC76" s="41" t="s">
        <v>62</v>
      </c>
      <c r="AD76" s="42">
        <f t="shared" si="90"/>
        <v>0.15</v>
      </c>
      <c r="AE76" s="41" t="s">
        <v>63</v>
      </c>
      <c r="AF76" s="42">
        <f t="shared" si="91"/>
        <v>0.5</v>
      </c>
      <c r="AG76" s="41" t="s">
        <v>64</v>
      </c>
      <c r="AH76" s="42">
        <f t="shared" si="92"/>
        <v>0.1</v>
      </c>
      <c r="AI76" s="41" t="s">
        <v>65</v>
      </c>
      <c r="AJ76" s="43">
        <f t="shared" si="93"/>
        <v>0.05</v>
      </c>
      <c r="AK76" s="31">
        <f>+IF(AA76="Preventivo",AK75-(SUM(AB76,AD76)*AK75),IF(AA76="Detectivo",AK75-(SUM(AB76,AD76)*AK75),AK75))</f>
        <v>0.12959999999999999</v>
      </c>
      <c r="AL76" s="126"/>
      <c r="AM76" s="129"/>
      <c r="AN76" s="31">
        <f>+IF(AA76="Correctivo",AN75-(SUM(AB76,AD76)*AN75),AN75)</f>
        <v>0.8</v>
      </c>
      <c r="AO76" s="126"/>
      <c r="AP76" s="132"/>
      <c r="AQ76" s="129"/>
      <c r="AR76" s="135"/>
      <c r="AS76" s="135"/>
      <c r="AT76" s="44">
        <v>3</v>
      </c>
      <c r="AU76" s="24"/>
      <c r="AV76" s="23"/>
      <c r="AW76" s="23"/>
      <c r="AX76" s="24"/>
      <c r="AY76" s="24"/>
      <c r="AZ76" s="63"/>
      <c r="BA76" s="24"/>
      <c r="BB76" s="54"/>
      <c r="BD76" s="116"/>
      <c r="BE76" s="116"/>
      <c r="BF76" s="120"/>
    </row>
    <row r="77" spans="1:58" s="34" customFormat="1" ht="180.75" thickBot="1" x14ac:dyDescent="0.3">
      <c r="A77" s="140" t="s">
        <v>158</v>
      </c>
      <c r="B77" s="143" t="s">
        <v>186</v>
      </c>
      <c r="C77" s="114" t="s">
        <v>136</v>
      </c>
      <c r="D77" s="114" t="s">
        <v>61</v>
      </c>
      <c r="E77" s="114" t="s">
        <v>500</v>
      </c>
      <c r="F77" s="114" t="s">
        <v>499</v>
      </c>
      <c r="G77" s="127" t="str">
        <f>+IF(OR(D77&lt;&gt;"",E77&lt;&gt;"",F77&lt;&gt;""),CONCATENATE("Posibilidad de ",D77," por ",E77," debido a ",F77),"")</f>
        <v xml:space="preserve">Posibilidad de afectación económica y reputacional por errores en los diferentes procesos tecnológicos que hacen parte de la prestación de los servicios de la entidad al no contar con la descripción de la metodología adecuada debido a falta de documentar los procesos desarrollados por parte del proceso. </v>
      </c>
      <c r="H77" s="133" t="s">
        <v>398</v>
      </c>
      <c r="I77" s="114" t="s">
        <v>73</v>
      </c>
      <c r="J77" s="114" t="s">
        <v>87</v>
      </c>
      <c r="K77" s="114" t="s">
        <v>84</v>
      </c>
      <c r="L77" s="114" t="s">
        <v>99</v>
      </c>
      <c r="M77" s="124">
        <f>+IF(K77="Máximo 2 veces",0.2,IF(K77="Entre 3 a 24 veces",0.4,IF(K77="Entre 24 a 500 veces",0.6,IF(K77="Entre 500 a 5000 veces",0.8,IF(K77="Mas de 5000 veces",1,"")))))</f>
        <v>0.6</v>
      </c>
      <c r="N77" s="127" t="str">
        <f>+IF(M77="","",IF(M77&gt;0.8,"Muy Alta",IF(AND(M77&lt;=0.8,M77&gt;0.6),"Alta",IF(AND(M77&lt;=0.6,M77&gt;0.4),"Media",IF(AND(M77&lt;=0.4,M77&gt;0.2),"Baja","Muy Baja")))))</f>
        <v>Media</v>
      </c>
      <c r="O77" s="124">
        <f>+IF(L77="Menor a 10 SMLMV o afectación a un área/proceso",0.2,IF(L77="Entre 10 y 50 SMLMV o afectación interna",0.4,IF(L77="Entre 50 y 100 SMLMV o afectación con algunos usuarios",0.6,IF(L77="Entre 100 y 500 SMLMV o fectación a nivel municipal/departamental",0.8,IF(L77="Mayor a 500 SMLMV o afectación nacional",1,"")))))</f>
        <v>0.8</v>
      </c>
      <c r="P77" s="130" t="str">
        <f>+IF(L77="Menor a 10 SMLMV o afectación a un área/proceso","Leve",IF(L77="Entre 10 y 50 SMLMV o afectación interna","Menor",IF(L77="Entre 50 y 100 SMLMV o afectación con algunos usuarios","Moderado",IF(L77="Entre 100 y 500 SMLMV o fectación a nivel municipal/departamental","Mayor",IF(L77="Mayor a 500 SMLMV o afectación nacional","Catastrófico","")))))</f>
        <v>Mayor</v>
      </c>
      <c r="Q77" s="127" t="str">
        <f>+IF(OR(K77="",L77=""),"",IF(AND(P77="Catastrófico",N77&lt;&gt;""),"Extremo",IF(AND(P77="Mayor",N77&lt;&gt;""),"Alto",IF(AND(N77="Muy Alta",O77&gt;0.1,O77&lt;0.7),"Alto",IF(AND(N77="Alta",P77="Moderado"),"Alto",IF(O77*M77&lt;0.1,"Bajo",IF(AND(N77="Alta",O77&lt;0.5),"Moderado",IF(AND(N77="Media",O77&lt;0.7),"Moderado",IF(AND(N77="Baja",OR(P77="Moderado",P77="Menor")),"Moderado",IF(AND(N77="Muy Baja",P77="Moderado"),"Moderado",))))))))))</f>
        <v>Alto</v>
      </c>
      <c r="R77" s="114" t="s">
        <v>88</v>
      </c>
      <c r="S77" s="114" t="s">
        <v>81</v>
      </c>
      <c r="T77" s="121">
        <v>0</v>
      </c>
      <c r="U77" s="28">
        <v>1</v>
      </c>
      <c r="V77" s="24" t="s">
        <v>483</v>
      </c>
      <c r="W77" s="22" t="s">
        <v>396</v>
      </c>
      <c r="X77" s="22" t="s">
        <v>394</v>
      </c>
      <c r="Y77" s="25" t="str">
        <f t="shared" si="15"/>
        <v>Asesor de la Oficina Asesora de Gestión Tecnológica y Transformación Digital  asegurará que todos los procesos tecnológicos relacionados con la prestación de servicios estén adecuadamente documentados, incluyendo la metodología utilizada, procedimientos operativos, y roles responsables. Esto ayudará a reducir errores, mejorar la transparencia y la consistencia en la entrega de servicios.</v>
      </c>
      <c r="Z77" s="22" t="s">
        <v>540</v>
      </c>
      <c r="AA77" s="29" t="s">
        <v>82</v>
      </c>
      <c r="AB77" s="30">
        <f>+IF(AA77="","",IF(AA77="Preventivo",0.25,IF(AA77="Detectivo",0.15,IF(AA77="Correctivo",0.1,))))</f>
        <v>0.25</v>
      </c>
      <c r="AC77" s="29" t="s">
        <v>91</v>
      </c>
      <c r="AD77" s="30">
        <f>+IF(AC77="","",IF(AC77="Automático",0.25,IF(AC77="Manual",0.15)))</f>
        <v>0.25</v>
      </c>
      <c r="AE77" s="29" t="s">
        <v>63</v>
      </c>
      <c r="AF77" s="30">
        <f>+IF(AE77="","",IF(AE77="Documentado",0.5,IF(AE77="Sin documentar",0)))</f>
        <v>0.5</v>
      </c>
      <c r="AG77" s="29" t="s">
        <v>64</v>
      </c>
      <c r="AH77" s="30">
        <f>+IF(AG77="","",IF(AG77="Continua",0.1,IF(AG77="Aleatoria",0.05)))</f>
        <v>0.1</v>
      </c>
      <c r="AI77" s="29" t="s">
        <v>65</v>
      </c>
      <c r="AJ77" s="31">
        <f>+IF(AI77="","",IF(AI77="Con registro",0.05,IF(AI77="Sin registro",0)))</f>
        <v>0.05</v>
      </c>
      <c r="AK77" s="31">
        <f>+IF(AA77="Preventivo",M77-(SUM(AB77,AD77)*M77),IF(AA77="Detectivo",M77-(SUM(AB77,AD77)*M77),M77))</f>
        <v>0.3</v>
      </c>
      <c r="AL77" s="124">
        <f>+IF(M77="","",MIN(AK77:AK79))</f>
        <v>0.21</v>
      </c>
      <c r="AM77" s="127" t="str">
        <f>+IF(AL77="","",IF(AL77&gt;0.8,"Muy Alta",IF(AND(AL77&lt;=0.8,AL77&gt;0.6),"Alta",IF(AND(AL77&lt;=0.6,AL77&gt;0.4),"Media",IF(AND(AL77&lt;=0.4,AL77&gt;0.2),"Baja","Muy Baja")))))</f>
        <v>Baja</v>
      </c>
      <c r="AN77" s="32">
        <f>+IF(OR(S77="",S77="No"),O77,O77-(O77*T77))</f>
        <v>0.8</v>
      </c>
      <c r="AO77" s="124">
        <f>+IF(L77="","",MIN(AN78:AN79))</f>
        <v>0.8</v>
      </c>
      <c r="AP77" s="130" t="str">
        <f>+IF(AO77="","",IF(AO77&gt;0.8,"Catastrófico",IF(AND(AO77&lt;=0.8,AO77&gt;0.6),"Mayor",IF(AND(AO77&lt;=0.6,AO77&gt;0.4),"Moderado",IF(AND(AO77&lt;=0.4,AO77&gt;0.2),"Menor","Leve")))))</f>
        <v>Mayor</v>
      </c>
      <c r="AQ77" s="127" t="str">
        <f t="shared" ref="AQ77" si="94">+IF(OR(AL77="",AO77=""),"",IF(AND(AP77="Catastrófico",AM77&lt;&gt;""),"Extremo",IF(AND(AP77="Mayor",AM77&lt;&gt;""),"Alto",IF(AND(AM77="Muy Alta",AO77&gt;0.1,AO77&lt;0.7),"Alto",IF(AND(AM77="Alta",AP77="Moderado"),"Alto",IF(AO77*AL77&lt;0.1,"Bajo",IF(AND(AM77="Alta",AO77&lt;0.5),"Moderado",IF(AND(AM77="Media",AO77&lt;0.7),"Moderado",IF(AND(AM77="Baja",OR(AP77="Moderado",AP77="Menor")),"Moderado",IF(AND(AM77="Muy Baja",AP77="Moderado"),"Moderado",))))))))))</f>
        <v>Alto</v>
      </c>
      <c r="AR77" s="133" t="s">
        <v>399</v>
      </c>
      <c r="AS77" s="136">
        <v>1</v>
      </c>
      <c r="AT77" s="33">
        <v>1</v>
      </c>
      <c r="AU77" s="22" t="s">
        <v>400</v>
      </c>
      <c r="AV77" s="23" t="s">
        <v>128</v>
      </c>
      <c r="AW77" s="52">
        <v>45992</v>
      </c>
      <c r="AX77" s="22" t="s">
        <v>401</v>
      </c>
      <c r="AY77" s="50" t="s">
        <v>479</v>
      </c>
      <c r="AZ77" s="84" t="s">
        <v>402</v>
      </c>
      <c r="BA77" s="83" t="s">
        <v>541</v>
      </c>
      <c r="BB77" s="90">
        <v>1</v>
      </c>
      <c r="BC77" s="84" t="s">
        <v>460</v>
      </c>
      <c r="BD77" s="114" t="s">
        <v>67</v>
      </c>
      <c r="BE77" s="215">
        <v>46007</v>
      </c>
      <c r="BF77" s="118"/>
    </row>
    <row r="78" spans="1:58" s="34" customFormat="1" ht="143.25" thickBot="1" x14ac:dyDescent="0.3">
      <c r="A78" s="141"/>
      <c r="B78" s="115"/>
      <c r="C78" s="115"/>
      <c r="D78" s="115"/>
      <c r="E78" s="115"/>
      <c r="F78" s="115"/>
      <c r="G78" s="128"/>
      <c r="H78" s="134"/>
      <c r="I78" s="115"/>
      <c r="J78" s="115"/>
      <c r="K78" s="115"/>
      <c r="L78" s="115"/>
      <c r="M78" s="125"/>
      <c r="N78" s="128"/>
      <c r="O78" s="125"/>
      <c r="P78" s="131"/>
      <c r="Q78" s="128"/>
      <c r="R78" s="115"/>
      <c r="S78" s="115"/>
      <c r="T78" s="122"/>
      <c r="U78" s="35">
        <v>2</v>
      </c>
      <c r="V78" s="24" t="s">
        <v>483</v>
      </c>
      <c r="W78" s="22" t="s">
        <v>395</v>
      </c>
      <c r="X78" s="23"/>
      <c r="Y78" s="25" t="str">
        <f>CONCATENATE(V78,W78,X78)</f>
        <v>Asesor de la Oficina Asesora de Gestión Tecnológica y Transformación Digital  deberá asegurar que los procesos tecnológicos sean revisados y actualizados de manera periódica para reflejar las mejores prácticas, nuevas tecnologías y cambios en las necesidades de los servicios prestados.</v>
      </c>
      <c r="Z78" s="23" t="s">
        <v>397</v>
      </c>
      <c r="AA78" s="36" t="s">
        <v>265</v>
      </c>
      <c r="AB78" s="37">
        <f t="shared" ref="AB78:AB79" si="95">+IF(AA78="","",IF(AA78="Preventivo",0.25,IF(AA78="Detectivo",0.15,IF(AA78="Correctivo",0.1,))))</f>
        <v>0.15</v>
      </c>
      <c r="AC78" s="36" t="s">
        <v>62</v>
      </c>
      <c r="AD78" s="37">
        <f t="shared" ref="AD78:AD79" si="96">+IF(AC78="","",IF(AC78="Automático",0.25,IF(AC78="Manual",0.15)))</f>
        <v>0.15</v>
      </c>
      <c r="AE78" s="36" t="s">
        <v>63</v>
      </c>
      <c r="AF78" s="37">
        <f t="shared" ref="AF78:AF79" si="97">+IF(AE78="","",IF(AE78="Documentado",0.5,IF(AE78="Sin documentar",0)))</f>
        <v>0.5</v>
      </c>
      <c r="AG78" s="36" t="s">
        <v>92</v>
      </c>
      <c r="AH78" s="37">
        <f t="shared" ref="AH78:AH79" si="98">+IF(AG78="","",IF(AG78="Continua",0.1,IF(AG78="Aleatoria",0.05)))</f>
        <v>0.05</v>
      </c>
      <c r="AI78" s="36" t="s">
        <v>65</v>
      </c>
      <c r="AJ78" s="38">
        <f t="shared" ref="AJ78:AJ79" si="99">+IF(AI78="","",IF(AI78="Con registro",0.05,IF(AI78="Sin registro",0)))</f>
        <v>0.05</v>
      </c>
      <c r="AK78" s="31">
        <f>+IF(AA78="Preventivo",AK77-(SUM(AB78,AD78)*AK77),IF(AA78="Detectivo",AK77-(SUM(AB78,AD78)*AK77),AK77))</f>
        <v>0.21</v>
      </c>
      <c r="AL78" s="125"/>
      <c r="AM78" s="128"/>
      <c r="AN78" s="31">
        <f>+IF(AA78="Correctivo",AN77-(SUM(AB78,AD78)*AN77),AN77)</f>
        <v>0.8</v>
      </c>
      <c r="AO78" s="125"/>
      <c r="AP78" s="131"/>
      <c r="AQ78" s="128"/>
      <c r="AR78" s="134"/>
      <c r="AS78" s="134"/>
      <c r="AT78" s="39">
        <v>2</v>
      </c>
      <c r="AU78" s="23" t="s">
        <v>403</v>
      </c>
      <c r="AV78" s="23" t="s">
        <v>128</v>
      </c>
      <c r="AW78" s="52">
        <v>45992</v>
      </c>
      <c r="AX78" s="23" t="s">
        <v>404</v>
      </c>
      <c r="AY78" s="66" t="s">
        <v>479</v>
      </c>
      <c r="AZ78" s="23" t="s">
        <v>405</v>
      </c>
      <c r="BA78" s="73" t="s">
        <v>590</v>
      </c>
      <c r="BB78" s="86">
        <v>0.9</v>
      </c>
      <c r="BC78" s="23" t="s">
        <v>460</v>
      </c>
      <c r="BD78" s="115"/>
      <c r="BE78" s="216"/>
      <c r="BF78" s="119"/>
    </row>
    <row r="79" spans="1:58" s="34" customFormat="1" ht="80.25" customHeight="1" thickBot="1" x14ac:dyDescent="0.3">
      <c r="A79" s="142"/>
      <c r="B79" s="116"/>
      <c r="C79" s="116"/>
      <c r="D79" s="116"/>
      <c r="E79" s="116"/>
      <c r="F79" s="116"/>
      <c r="G79" s="129"/>
      <c r="H79" s="135"/>
      <c r="I79" s="116"/>
      <c r="J79" s="116"/>
      <c r="K79" s="116"/>
      <c r="L79" s="116"/>
      <c r="M79" s="126"/>
      <c r="N79" s="129"/>
      <c r="O79" s="126"/>
      <c r="P79" s="132"/>
      <c r="Q79" s="129"/>
      <c r="R79" s="116"/>
      <c r="S79" s="116"/>
      <c r="T79" s="123"/>
      <c r="U79" s="40">
        <v>3</v>
      </c>
      <c r="V79" s="24"/>
      <c r="W79" s="24"/>
      <c r="X79" s="24"/>
      <c r="Y79" s="25"/>
      <c r="Z79" s="24"/>
      <c r="AA79" s="41"/>
      <c r="AB79" s="42" t="str">
        <f t="shared" si="95"/>
        <v/>
      </c>
      <c r="AC79" s="41"/>
      <c r="AD79" s="42" t="str">
        <f t="shared" si="96"/>
        <v/>
      </c>
      <c r="AE79" s="41"/>
      <c r="AF79" s="42" t="str">
        <f t="shared" si="97"/>
        <v/>
      </c>
      <c r="AG79" s="41"/>
      <c r="AH79" s="42" t="str">
        <f t="shared" si="98"/>
        <v/>
      </c>
      <c r="AI79" s="41"/>
      <c r="AJ79" s="43" t="str">
        <f t="shared" si="99"/>
        <v/>
      </c>
      <c r="AK79" s="31">
        <f>+IF(AA79="Preventivo",AK78-(SUM(AB79,AD79)*AK78),IF(AA79="Detectivo",AK78-(SUM(AB79,AD79)*AK78),AK78))</f>
        <v>0.21</v>
      </c>
      <c r="AL79" s="126"/>
      <c r="AM79" s="129"/>
      <c r="AN79" s="31">
        <f>+IF(AA79="Correctivo",AN78-(SUM(AB79,AD79)*AN78),AN78)</f>
        <v>0.8</v>
      </c>
      <c r="AO79" s="126"/>
      <c r="AP79" s="132"/>
      <c r="AQ79" s="129"/>
      <c r="AR79" s="135"/>
      <c r="AS79" s="135"/>
      <c r="AT79" s="44">
        <v>3</v>
      </c>
      <c r="AU79" s="24"/>
      <c r="AV79" s="23"/>
      <c r="AW79" s="23"/>
      <c r="AX79" s="24"/>
      <c r="AY79" s="63"/>
      <c r="AZ79" s="54"/>
      <c r="BA79" s="54"/>
      <c r="BB79" s="91"/>
      <c r="BC79" s="54"/>
      <c r="BD79" s="116"/>
      <c r="BE79" s="217"/>
      <c r="BF79" s="120"/>
    </row>
    <row r="80" spans="1:58" s="34" customFormat="1" ht="179.25" customHeight="1" thickBot="1" x14ac:dyDescent="0.3">
      <c r="A80" s="140" t="s">
        <v>159</v>
      </c>
      <c r="B80" s="143" t="s">
        <v>188</v>
      </c>
      <c r="C80" s="114" t="s">
        <v>136</v>
      </c>
      <c r="D80" s="114" t="s">
        <v>61</v>
      </c>
      <c r="E80" s="114" t="s">
        <v>529</v>
      </c>
      <c r="F80" s="114" t="s">
        <v>501</v>
      </c>
      <c r="G80" s="127" t="str">
        <f>+IF(OR(D80&lt;&gt;"",E80&lt;&gt;"",F80&lt;&gt;""),CONCATENATE("Posibilidad de ",D80," por ",E80," debido a ",F80),"")</f>
        <v>Posibilidad de afectación económica y reputacional por pérdida de información, acceso indebido a servicios tecnológicos, acceso a información con reserva legal debido a falta documentación de perfiles de usuario en los servicios de información</v>
      </c>
      <c r="H80" s="133" t="s">
        <v>406</v>
      </c>
      <c r="I80" s="114" t="s">
        <v>73</v>
      </c>
      <c r="J80" s="114" t="s">
        <v>87</v>
      </c>
      <c r="K80" s="114" t="s">
        <v>84</v>
      </c>
      <c r="L80" s="114" t="s">
        <v>99</v>
      </c>
      <c r="M80" s="124">
        <f>+IF(K80="Máximo 2 veces",0.2,IF(K80="Entre 3 a 24 veces",0.4,IF(K80="Entre 24 a 500 veces",0.6,IF(K80="Entre 500 a 5000 veces",0.8,IF(K80="Mas de 5000 veces",1,"")))))</f>
        <v>0.6</v>
      </c>
      <c r="N80" s="127" t="str">
        <f>+IF(M80="","",IF(M80&gt;0.8,"Muy Alta",IF(AND(M80&lt;=0.8,M80&gt;0.6),"Alta",IF(AND(M80&lt;=0.6,M80&gt;0.4),"Media",IF(AND(M80&lt;=0.4,M80&gt;0.2),"Baja","Muy Baja")))))</f>
        <v>Media</v>
      </c>
      <c r="O80" s="124">
        <f>+IF(L80="Menor a 10 SMLMV o afectación a un área/proceso",0.2,IF(L80="Entre 10 y 50 SMLMV o afectación interna",0.4,IF(L80="Entre 50 y 100 SMLMV o afectación con algunos usuarios",0.6,IF(L80="Entre 100 y 500 SMLMV o fectación a nivel municipal/departamental",0.8,IF(L80="Mayor a 500 SMLMV o afectación nacional",1,"")))))</f>
        <v>0.8</v>
      </c>
      <c r="P80" s="130" t="str">
        <f>+IF(L80="Menor a 10 SMLMV o afectación a un área/proceso","Leve",IF(L80="Entre 10 y 50 SMLMV o afectación interna","Menor",IF(L80="Entre 50 y 100 SMLMV o afectación con algunos usuarios","Moderado",IF(L80="Entre 100 y 500 SMLMV o fectación a nivel municipal/departamental","Mayor",IF(L80="Mayor a 500 SMLMV o afectación nacional","Catastrófico","")))))</f>
        <v>Mayor</v>
      </c>
      <c r="Q80" s="127" t="str">
        <f>+IF(OR(K80="",L80=""),"",IF(AND(P80="Catastrófico",N80&lt;&gt;""),"Extremo",IF(AND(P80="Mayor",N80&lt;&gt;""),"Alto",IF(AND(N80="Muy Alta",O80&gt;0.1,O80&lt;0.7),"Alto",IF(AND(N80="Alta",P80="Moderado"),"Alto",IF(O80*M80&lt;0.1,"Bajo",IF(AND(N80="Alta",O80&lt;0.5),"Moderado",IF(AND(N80="Media",O80&lt;0.7),"Moderado",IF(AND(N80="Baja",OR(P80="Moderado",P80="Menor")),"Moderado",IF(AND(N80="Muy Baja",P80="Moderado"),"Moderado",))))))))))</f>
        <v>Alto</v>
      </c>
      <c r="R80" s="114" t="s">
        <v>88</v>
      </c>
      <c r="S80" s="114" t="s">
        <v>81</v>
      </c>
      <c r="T80" s="121">
        <v>0</v>
      </c>
      <c r="U80" s="28">
        <v>1</v>
      </c>
      <c r="V80" s="24" t="s">
        <v>483</v>
      </c>
      <c r="W80" s="22" t="s">
        <v>408</v>
      </c>
      <c r="X80" s="22" t="s">
        <v>409</v>
      </c>
      <c r="Y80" s="25" t="str">
        <f>CONCATENATE(V80,W80,X80)</f>
        <v>Asesor de la Oficina Asesora de Gestión Tecnológica y Transformación Digital  implementará un sistema robusto de gestión de accesos  para garantizar que solo los usuarios autorizados tengan acceso a los servicios tecnológicos y a la información reservada, basándose en perfiles de usuario documentados y aprobados.Al implementar controles rigurosos para la gestión de accesos y la protección de información, la organización puede comunicar de manera clara y efectiva su compromiso con la seguridad y la privacidad de los datos, lo cual fortalece la confianza del cliente.</v>
      </c>
      <c r="Z80" s="22" t="s">
        <v>410</v>
      </c>
      <c r="AA80" s="29" t="s">
        <v>82</v>
      </c>
      <c r="AB80" s="30">
        <f>+IF(AA80="","",IF(AA80="Preventivo",0.25,IF(AA80="Detectivo",0.15,IF(AA80="Correctivo",0.1,))))</f>
        <v>0.25</v>
      </c>
      <c r="AC80" s="29" t="s">
        <v>91</v>
      </c>
      <c r="AD80" s="30">
        <f>+IF(AC80="","",IF(AC80="Automático",0.25,IF(AC80="Manual",0.15)))</f>
        <v>0.25</v>
      </c>
      <c r="AE80" s="29" t="s">
        <v>63</v>
      </c>
      <c r="AF80" s="30">
        <f>+IF(AE80="","",IF(AE80="Documentado",0.5,IF(AE80="Sin documentar",0)))</f>
        <v>0.5</v>
      </c>
      <c r="AG80" s="29" t="s">
        <v>64</v>
      </c>
      <c r="AH80" s="30">
        <f>+IF(AG80="","",IF(AG80="Continua",0.1,IF(AG80="Aleatoria",0.05)))</f>
        <v>0.1</v>
      </c>
      <c r="AI80" s="29" t="s">
        <v>65</v>
      </c>
      <c r="AJ80" s="31">
        <f>+IF(AI80="","",IF(AI80="Con registro",0.05,IF(AI80="Sin registro",0)))</f>
        <v>0.05</v>
      </c>
      <c r="AK80" s="31">
        <f>+IF(AA80="Preventivo",M80-(SUM(AB80,AD80)*M80),IF(AA80="Detectivo",M80-(SUM(AB80,AD80)*M80),M80))</f>
        <v>0.3</v>
      </c>
      <c r="AL80" s="124">
        <f>+IF(M80="","",MIN(AK80:AK82))</f>
        <v>0.108</v>
      </c>
      <c r="AM80" s="127" t="str">
        <f>+IF(AL80="","",IF(AL80&gt;0.8,"Muy Alta",IF(AND(AL80&lt;=0.8,AL80&gt;0.6),"Alta",IF(AND(AL80&lt;=0.6,AL80&gt;0.4),"Media",IF(AND(AL80&lt;=0.4,AL80&gt;0.2),"Baja","Muy Baja")))))</f>
        <v>Muy Baja</v>
      </c>
      <c r="AN80" s="32">
        <f>+IF(OR(S80="",S80="No"),O80,O80-(O80*T80))</f>
        <v>0.8</v>
      </c>
      <c r="AO80" s="124">
        <f>+IF(L80="","",MIN(AN81:AN82))</f>
        <v>0.8</v>
      </c>
      <c r="AP80" s="130" t="str">
        <f>+IF(AO80="","",IF(AO80&gt;0.8,"Catastrófico",IF(AND(AO80&lt;=0.8,AO80&gt;0.6),"Mayor",IF(AND(AO80&lt;=0.6,AO80&gt;0.4),"Moderado",IF(AND(AO80&lt;=0.4,AO80&gt;0.2),"Menor","Leve")))))</f>
        <v>Mayor</v>
      </c>
      <c r="AQ80" s="127" t="str">
        <f t="shared" ref="AQ80" si="100">+IF(OR(AL80="",AO80=""),"",IF(AND(AP80="Catastrófico",AM80&lt;&gt;""),"Extremo",IF(AND(AP80="Mayor",AM80&lt;&gt;""),"Alto",IF(AND(AM80="Muy Alta",AO80&gt;0.1,AO80&lt;0.7),"Alto",IF(AND(AM80="Alta",AP80="Moderado"),"Alto",IF(AO80*AL80&lt;0.1,"Bajo",IF(AND(AM80="Alta",AO80&lt;0.5),"Moderado",IF(AND(AM80="Media",AO80&lt;0.7),"Moderado",IF(AND(AM80="Baja",OR(AP80="Moderado",AP80="Menor")),"Moderado",IF(AND(AM80="Muy Baja",AP80="Moderado"),"Moderado",))))))))))</f>
        <v>Alto</v>
      </c>
      <c r="AR80" s="133" t="s">
        <v>470</v>
      </c>
      <c r="AS80" s="136">
        <v>1</v>
      </c>
      <c r="AT80" s="33">
        <v>1</v>
      </c>
      <c r="AU80" s="22" t="s">
        <v>414</v>
      </c>
      <c r="AV80" s="23" t="s">
        <v>128</v>
      </c>
      <c r="AW80" s="65">
        <v>45627</v>
      </c>
      <c r="AX80" s="22" t="s">
        <v>522</v>
      </c>
      <c r="AY80" s="63" t="s">
        <v>479</v>
      </c>
      <c r="AZ80" s="22" t="s">
        <v>415</v>
      </c>
      <c r="BA80" s="71" t="s">
        <v>591</v>
      </c>
      <c r="BB80" s="51">
        <v>0.9</v>
      </c>
      <c r="BC80" s="22" t="s">
        <v>460</v>
      </c>
      <c r="BD80" s="114" t="s">
        <v>67</v>
      </c>
      <c r="BE80" s="117">
        <v>46007</v>
      </c>
      <c r="BF80" s="118"/>
    </row>
    <row r="81" spans="1:58" s="34" customFormat="1" ht="160.5" customHeight="1" thickBot="1" x14ac:dyDescent="0.3">
      <c r="A81" s="141"/>
      <c r="B81" s="115"/>
      <c r="C81" s="115"/>
      <c r="D81" s="115"/>
      <c r="E81" s="115"/>
      <c r="F81" s="115"/>
      <c r="G81" s="128"/>
      <c r="H81" s="134"/>
      <c r="I81" s="115"/>
      <c r="J81" s="115"/>
      <c r="K81" s="115"/>
      <c r="L81" s="115"/>
      <c r="M81" s="125"/>
      <c r="N81" s="128"/>
      <c r="O81" s="125"/>
      <c r="P81" s="131"/>
      <c r="Q81" s="128"/>
      <c r="R81" s="115"/>
      <c r="S81" s="115"/>
      <c r="T81" s="122"/>
      <c r="U81" s="35">
        <v>2</v>
      </c>
      <c r="V81" s="24" t="s">
        <v>483</v>
      </c>
      <c r="W81" s="61" t="s">
        <v>412</v>
      </c>
      <c r="X81" s="23"/>
      <c r="Y81" s="25" t="str">
        <f t="shared" si="15"/>
        <v>Asesor de la Oficina Asesora de Gestión Tecnológica y Transformación Digital   implementará cifrado de los datos sensibles  tanto en reposo como en tránsito, para mitigar el riesgo de exposición y pérdida de información.</v>
      </c>
      <c r="Z81" s="23" t="s">
        <v>411</v>
      </c>
      <c r="AA81" s="36" t="s">
        <v>82</v>
      </c>
      <c r="AB81" s="37">
        <f t="shared" ref="AB81:AB82" si="101">+IF(AA81="","",IF(AA81="Preventivo",0.25,IF(AA81="Detectivo",0.15,IF(AA81="Correctivo",0.1,))))</f>
        <v>0.25</v>
      </c>
      <c r="AC81" s="36" t="s">
        <v>62</v>
      </c>
      <c r="AD81" s="37">
        <f t="shared" ref="AD81:AD82" si="102">+IF(AC81="","",IF(AC81="Automático",0.25,IF(AC81="Manual",0.15)))</f>
        <v>0.15</v>
      </c>
      <c r="AE81" s="36" t="s">
        <v>63</v>
      </c>
      <c r="AF81" s="37">
        <f t="shared" ref="AF81:AF82" si="103">+IF(AE81="","",IF(AE81="Documentado",0.5,IF(AE81="Sin documentar",0)))</f>
        <v>0.5</v>
      </c>
      <c r="AG81" s="36" t="s">
        <v>92</v>
      </c>
      <c r="AH81" s="37">
        <f t="shared" ref="AH81:AH82" si="104">+IF(AG81="","",IF(AG81="Continua",0.1,IF(AG81="Aleatoria",0.05)))</f>
        <v>0.05</v>
      </c>
      <c r="AI81" s="36" t="s">
        <v>65</v>
      </c>
      <c r="AJ81" s="38">
        <f t="shared" ref="AJ81:AJ82" si="105">+IF(AI81="","",IF(AI81="Con registro",0.05,IF(AI81="Sin registro",0)))</f>
        <v>0.05</v>
      </c>
      <c r="AK81" s="31">
        <f>+IF(AA81="Preventivo",AK80-(SUM(AB81,AD81)*AK80),IF(AA81="Detectivo",AK80-(SUM(AB81,AD81)*AK80),AK80))</f>
        <v>0.18</v>
      </c>
      <c r="AL81" s="125"/>
      <c r="AM81" s="128"/>
      <c r="AN81" s="31">
        <f>+IF(AA81="Correctivo",AN80-(SUM(AB81,AD81)*AN80),AN80)</f>
        <v>0.8</v>
      </c>
      <c r="AO81" s="125"/>
      <c r="AP81" s="131"/>
      <c r="AQ81" s="128"/>
      <c r="AR81" s="134"/>
      <c r="AS81" s="134"/>
      <c r="AT81" s="39">
        <v>2</v>
      </c>
      <c r="AU81" s="23" t="s">
        <v>418</v>
      </c>
      <c r="AV81" s="23" t="s">
        <v>128</v>
      </c>
      <c r="AW81" s="65">
        <v>45627</v>
      </c>
      <c r="AX81" s="23" t="s">
        <v>419</v>
      </c>
      <c r="AY81" s="63" t="s">
        <v>479</v>
      </c>
      <c r="AZ81" s="23" t="s">
        <v>416</v>
      </c>
      <c r="BA81" s="73" t="s">
        <v>592</v>
      </c>
      <c r="BB81" s="90">
        <v>0.9</v>
      </c>
      <c r="BC81" s="23" t="s">
        <v>460</v>
      </c>
      <c r="BD81" s="115"/>
      <c r="BE81" s="115"/>
      <c r="BF81" s="119"/>
    </row>
    <row r="82" spans="1:58" s="34" customFormat="1" ht="192.75" customHeight="1" thickBot="1" x14ac:dyDescent="0.3">
      <c r="A82" s="186"/>
      <c r="B82" s="187"/>
      <c r="C82" s="187"/>
      <c r="D82" s="187"/>
      <c r="E82" s="187"/>
      <c r="F82" s="187"/>
      <c r="G82" s="188"/>
      <c r="H82" s="134"/>
      <c r="I82" s="187"/>
      <c r="J82" s="187"/>
      <c r="K82" s="187"/>
      <c r="L82" s="187"/>
      <c r="M82" s="189"/>
      <c r="N82" s="188"/>
      <c r="O82" s="189"/>
      <c r="P82" s="190"/>
      <c r="Q82" s="188"/>
      <c r="R82" s="187"/>
      <c r="S82" s="187"/>
      <c r="T82" s="191"/>
      <c r="U82" s="92">
        <v>3</v>
      </c>
      <c r="V82" s="58" t="s">
        <v>483</v>
      </c>
      <c r="W82" s="58" t="s">
        <v>413</v>
      </c>
      <c r="X82" s="58"/>
      <c r="Y82" s="88" t="str">
        <f t="shared" si="15"/>
        <v xml:space="preserve">Asesor de la Oficina Asesora de Gestión Tecnológica y Transformación Digital Establecer un proceso regular de revisión de roles y permisos para asegurarse de que los usuarios no mantengan accesos innecesarios o inadecuados a servicios tecnológicos o información reservada. </v>
      </c>
      <c r="Z82" s="58" t="s">
        <v>407</v>
      </c>
      <c r="AA82" s="93" t="s">
        <v>82</v>
      </c>
      <c r="AB82" s="94">
        <f t="shared" si="101"/>
        <v>0.25</v>
      </c>
      <c r="AC82" s="93" t="s">
        <v>62</v>
      </c>
      <c r="AD82" s="94">
        <f t="shared" si="102"/>
        <v>0.15</v>
      </c>
      <c r="AE82" s="93" t="s">
        <v>63</v>
      </c>
      <c r="AF82" s="94">
        <f t="shared" si="103"/>
        <v>0.5</v>
      </c>
      <c r="AG82" s="93" t="s">
        <v>64</v>
      </c>
      <c r="AH82" s="94">
        <f t="shared" si="104"/>
        <v>0.1</v>
      </c>
      <c r="AI82" s="93" t="s">
        <v>65</v>
      </c>
      <c r="AJ82" s="95">
        <f t="shared" si="105"/>
        <v>0.05</v>
      </c>
      <c r="AK82" s="96">
        <f>+IF(AA82="Preventivo",AK81-(SUM(AB82,AD82)*AK81),IF(AA82="Detectivo",AK81-(SUM(AB82,AD82)*AK81),AK81))</f>
        <v>0.108</v>
      </c>
      <c r="AL82" s="189"/>
      <c r="AM82" s="188"/>
      <c r="AN82" s="96">
        <f>+IF(AA82="Correctivo",AN81-(SUM(AB82,AD82)*AN81),AN81)</f>
        <v>0.8</v>
      </c>
      <c r="AO82" s="189"/>
      <c r="AP82" s="190"/>
      <c r="AQ82" s="188"/>
      <c r="AR82" s="134"/>
      <c r="AS82" s="134"/>
      <c r="AT82" s="97">
        <v>3</v>
      </c>
      <c r="AU82" s="58" t="s">
        <v>523</v>
      </c>
      <c r="AV82" s="58" t="s">
        <v>128</v>
      </c>
      <c r="AW82" s="98">
        <v>45627</v>
      </c>
      <c r="AX82" s="58" t="s">
        <v>420</v>
      </c>
      <c r="AY82" s="50" t="s">
        <v>479</v>
      </c>
      <c r="AZ82" s="58" t="s">
        <v>417</v>
      </c>
      <c r="BA82" s="99" t="s">
        <v>593</v>
      </c>
      <c r="BB82" s="100">
        <v>0.7</v>
      </c>
      <c r="BC82" s="58" t="s">
        <v>460</v>
      </c>
      <c r="BD82" s="187"/>
      <c r="BE82" s="187"/>
      <c r="BF82" s="192"/>
    </row>
    <row r="83" spans="1:58" s="34" customFormat="1" ht="256.5" x14ac:dyDescent="0.25">
      <c r="A83" s="140" t="s">
        <v>160</v>
      </c>
      <c r="B83" s="143" t="s">
        <v>594</v>
      </c>
      <c r="C83" s="114" t="s">
        <v>136</v>
      </c>
      <c r="D83" s="114" t="s">
        <v>61</v>
      </c>
      <c r="E83" s="114" t="s">
        <v>503</v>
      </c>
      <c r="F83" s="114" t="s">
        <v>502</v>
      </c>
      <c r="G83" s="127" t="str">
        <f>+IF(OR(D83&lt;&gt;"",E83&lt;&gt;"",F83&lt;&gt;""),CONCATENATE("Posibilidad de ",D83," por ",E83," debido a ",F83),"")</f>
        <v>Posibilidad de afectación económica y reputacional por robo, modificación, divulgación o perdida de información sin autorización, daño en hardware y software en equipos de cómputo debido a ausencia de controles para bloqueo de puertos de conexión de dispositivo de almacenamiento externo y control de acceso a la información sensible.</v>
      </c>
      <c r="H83" s="114" t="s">
        <v>438</v>
      </c>
      <c r="I83" s="114" t="s">
        <v>73</v>
      </c>
      <c r="J83" s="114" t="s">
        <v>87</v>
      </c>
      <c r="K83" s="114" t="s">
        <v>84</v>
      </c>
      <c r="L83" s="114" t="s">
        <v>99</v>
      </c>
      <c r="M83" s="124">
        <f>+IF(K83="Máximo 2 veces",0.2,IF(K83="Entre 3 a 24 veces",0.4,IF(K83="Entre 24 a 500 veces",0.6,IF(K83="Entre 500 a 5000 veces",0.8,IF(K83="Mas de 5000 veces",1,"")))))</f>
        <v>0.6</v>
      </c>
      <c r="N83" s="127" t="str">
        <f>+IF(M83="","",IF(M83&gt;0.8,"Muy Alta",IF(AND(M83&lt;=0.8,M83&gt;0.6),"Alta",IF(AND(M83&lt;=0.6,M83&gt;0.4),"Media",IF(AND(M83&lt;=0.4,M83&gt;0.2),"Baja","Muy Baja")))))</f>
        <v>Media</v>
      </c>
      <c r="O83" s="124">
        <f>+IF(L83="Menor a 10 SMLMV o afectación a un área/proceso",0.2,IF(L83="Entre 10 y 50 SMLMV o afectación interna",0.4,IF(L83="Entre 50 y 100 SMLMV o afectación con algunos usuarios",0.6,IF(L83="Entre 100 y 500 SMLMV o fectación a nivel municipal/departamental",0.8,IF(L83="Mayor a 500 SMLMV o afectación nacional",1,"")))))</f>
        <v>0.8</v>
      </c>
      <c r="P83" s="130" t="str">
        <f>+IF(L83="Menor a 10 SMLMV o afectación a un área/proceso","Leve",IF(L83="Entre 10 y 50 SMLMV o afectación interna","Menor",IF(L83="Entre 50 y 100 SMLMV o afectación con algunos usuarios","Moderado",IF(L83="Entre 100 y 500 SMLMV o fectación a nivel municipal/departamental","Mayor",IF(L83="Mayor a 500 SMLMV o afectación nacional","Catastrófico","")))))</f>
        <v>Mayor</v>
      </c>
      <c r="Q83" s="127" t="str">
        <f>+IF(OR(K83="",L83=""),"",IF(AND(P83="Catastrófico",N83&lt;&gt;""),"Extremo",IF(AND(P83="Mayor",N83&lt;&gt;""),"Alto",IF(AND(N83="Muy Alta",O83&gt;0.1,O83&lt;0.7),"Alto",IF(AND(N83="Alta",P83="Moderado"),"Alto",IF(O83*M83&lt;0.1,"Bajo",IF(AND(N83="Alta",O83&lt;0.5),"Moderado",IF(AND(N83="Media",O83&lt;0.7),"Moderado",IF(AND(N83="Baja",OR(P83="Moderado",P83="Menor")),"Moderado",IF(AND(N83="Muy Baja",P83="Moderado"),"Moderado",))))))))))</f>
        <v>Alto</v>
      </c>
      <c r="R83" s="114" t="s">
        <v>88</v>
      </c>
      <c r="S83" s="114" t="s">
        <v>81</v>
      </c>
      <c r="T83" s="121">
        <v>0</v>
      </c>
      <c r="U83" s="28">
        <v>1</v>
      </c>
      <c r="V83" s="22" t="s">
        <v>483</v>
      </c>
      <c r="W83" s="22" t="s">
        <v>422</v>
      </c>
      <c r="X83" s="22" t="s">
        <v>421</v>
      </c>
      <c r="Y83" s="25" t="str">
        <f t="shared" si="15"/>
        <v>Asesor de la Oficina Asesora de Gestión Tecnológica y Transformación Digital realizará las gestiones pertinentes para el bloqueo de puertos de conexión para dispositivos externos (USB, HDMI, etc.):   con el fin de prevenir la conexión no autorizada de dispositivos de almacenamiento externo, como USB, discos duros o dispositivos similares, que puedan ser utilizados para robar, modificar o divulgar información sensible, o causar daños en los equipos de cómputo.</v>
      </c>
      <c r="Z83" s="22" t="s">
        <v>423</v>
      </c>
      <c r="AA83" s="29" t="s">
        <v>82</v>
      </c>
      <c r="AB83" s="30">
        <f>+IF(AA83="","",IF(AA83="Preventivo",0.25,IF(AA83="Detectivo",0.15,IF(AA83="Correctivo",0.1,))))</f>
        <v>0.25</v>
      </c>
      <c r="AC83" s="29" t="s">
        <v>91</v>
      </c>
      <c r="AD83" s="30">
        <f>+IF(AC83="","",IF(AC83="Automático",0.25,IF(AC83="Manual",0.15)))</f>
        <v>0.25</v>
      </c>
      <c r="AE83" s="29" t="s">
        <v>63</v>
      </c>
      <c r="AF83" s="30">
        <f>+IF(AE83="","",IF(AE83="Documentado",0.5,IF(AE83="Sin documentar",0)))</f>
        <v>0.5</v>
      </c>
      <c r="AG83" s="29" t="s">
        <v>64</v>
      </c>
      <c r="AH83" s="30">
        <f>+IF(AG83="","",IF(AG83="Continua",0.1,IF(AG83="Aleatoria",0.05)))</f>
        <v>0.1</v>
      </c>
      <c r="AI83" s="29" t="s">
        <v>65</v>
      </c>
      <c r="AJ83" s="31">
        <f>+IF(AI83="","",IF(AI83="Con registro",0.05,IF(AI83="Sin registro",0)))</f>
        <v>0.05</v>
      </c>
      <c r="AK83" s="31">
        <f>+IF(AA83="Preventivo",M83-(SUM(AB83,AD83)*M83),IF(AA83="Detectivo",M83-(SUM(AB83,AD83)*M83),M83))</f>
        <v>0.3</v>
      </c>
      <c r="AL83" s="124">
        <f>+IF(M83="","",MIN(AK83:AK85))</f>
        <v>0.21</v>
      </c>
      <c r="AM83" s="127" t="str">
        <f>+IF(AL83="","",IF(AL83&gt;0.8,"Muy Alta",IF(AND(AL83&lt;=0.8,AL83&gt;0.6),"Alta",IF(AND(AL83&lt;=0.6,AL83&gt;0.4),"Media",IF(AND(AL83&lt;=0.4,AL83&gt;0.2),"Baja","Muy Baja")))))</f>
        <v>Baja</v>
      </c>
      <c r="AN83" s="32">
        <f>+IF(OR(S83="",S83="No"),O83,O83-(O83*T83))</f>
        <v>0.8</v>
      </c>
      <c r="AO83" s="124">
        <f>+IF(L83="","",MIN(AN84:AN85))</f>
        <v>0.60000000000000009</v>
      </c>
      <c r="AP83" s="130" t="str">
        <f>+IF(AO83="","",IF(AO83&gt;0.8,"Catastrófico",IF(AND(AO83&lt;=0.8,AO83&gt;0.6),"Mayor",IF(AND(AO83&lt;=0.6,AO83&gt;0.4),"Moderado",IF(AND(AO83&lt;=0.4,AO83&gt;0.2),"Menor","Leve")))))</f>
        <v>Moderado</v>
      </c>
      <c r="AQ83" s="127" t="str">
        <f t="shared" ref="AQ83" si="106">+IF(OR(AL83="",AO83=""),"",IF(AND(AP83="Catastrófico",AM83&lt;&gt;""),"Extremo",IF(AND(AP83="Mayor",AM83&lt;&gt;""),"Alto",IF(AND(AM83="Muy Alta",AO83&gt;0.1,AO83&lt;0.7),"Alto",IF(AND(AM83="Alta",AP83="Moderado"),"Alto",IF(AO83*AL83&lt;0.1,"Bajo",IF(AND(AM83="Alta",AO83&lt;0.5),"Moderado",IF(AND(AM83="Media",AO83&lt;0.7),"Moderado",IF(AND(AM83="Baja",OR(AP83="Moderado",AP83="Menor")),"Moderado",IF(AND(AM83="Muy Baja",AP83="Moderado"),"Moderado",))))))))))</f>
        <v>Moderado</v>
      </c>
      <c r="AR83" s="218" t="s">
        <v>429</v>
      </c>
      <c r="AS83" s="222">
        <v>1</v>
      </c>
      <c r="AT83" s="33">
        <v>1</v>
      </c>
      <c r="AU83" s="22" t="s">
        <v>430</v>
      </c>
      <c r="AV83" s="22" t="s">
        <v>128</v>
      </c>
      <c r="AW83" s="52">
        <v>45627</v>
      </c>
      <c r="AX83" s="22" t="s">
        <v>431</v>
      </c>
      <c r="AY83" s="48" t="s">
        <v>595</v>
      </c>
      <c r="AZ83" s="22" t="s">
        <v>435</v>
      </c>
      <c r="BA83" s="71" t="s">
        <v>524</v>
      </c>
      <c r="BB83" s="51">
        <v>1</v>
      </c>
      <c r="BC83" s="22" t="s">
        <v>460</v>
      </c>
      <c r="BD83" s="114" t="s">
        <v>67</v>
      </c>
      <c r="BE83" s="117">
        <v>46007</v>
      </c>
      <c r="BF83" s="118"/>
    </row>
    <row r="84" spans="1:58" s="34" customFormat="1" ht="186" customHeight="1" x14ac:dyDescent="0.2">
      <c r="A84" s="141"/>
      <c r="B84" s="115"/>
      <c r="C84" s="115"/>
      <c r="D84" s="115"/>
      <c r="E84" s="115"/>
      <c r="F84" s="115"/>
      <c r="G84" s="128"/>
      <c r="H84" s="115"/>
      <c r="I84" s="115"/>
      <c r="J84" s="115"/>
      <c r="K84" s="115"/>
      <c r="L84" s="115"/>
      <c r="M84" s="125"/>
      <c r="N84" s="128"/>
      <c r="O84" s="125"/>
      <c r="P84" s="131"/>
      <c r="Q84" s="128"/>
      <c r="R84" s="115"/>
      <c r="S84" s="115"/>
      <c r="T84" s="122"/>
      <c r="U84" s="35">
        <v>2</v>
      </c>
      <c r="V84" s="23" t="s">
        <v>483</v>
      </c>
      <c r="W84" s="23" t="s">
        <v>424</v>
      </c>
      <c r="X84" s="23" t="s">
        <v>425</v>
      </c>
      <c r="Y84" s="26" t="str">
        <f t="shared" si="15"/>
        <v>Asesor de la Oficina Asesora de Gestión Tecnológica y Transformación Digital realizará el control de acceso a la información sensiblecon el fin de asegurar que solo los usuarios autorizados tengan acceso a información sensible y/o crítica de la organización, reduciendo el riesgo de divulgación o modificación no autorizada.</v>
      </c>
      <c r="Z84" s="68" t="s">
        <v>426</v>
      </c>
      <c r="AA84" s="36" t="s">
        <v>265</v>
      </c>
      <c r="AB84" s="37">
        <f t="shared" ref="AB84:AB85" si="107">+IF(AA84="","",IF(AA84="Preventivo",0.25,IF(AA84="Detectivo",0.15,IF(AA84="Correctivo",0.1,))))</f>
        <v>0.15</v>
      </c>
      <c r="AC84" s="36" t="s">
        <v>62</v>
      </c>
      <c r="AD84" s="37">
        <f t="shared" ref="AD84:AD85" si="108">+IF(AC84="","",IF(AC84="Automático",0.25,IF(AC84="Manual",0.15)))</f>
        <v>0.15</v>
      </c>
      <c r="AE84" s="36" t="s">
        <v>63</v>
      </c>
      <c r="AF84" s="37">
        <f t="shared" ref="AF84:AF85" si="109">+IF(AE84="","",IF(AE84="Documentado",0.5,IF(AE84="Sin documentar",0)))</f>
        <v>0.5</v>
      </c>
      <c r="AG84" s="36" t="s">
        <v>92</v>
      </c>
      <c r="AH84" s="37">
        <f t="shared" ref="AH84:AH85" si="110">+IF(AG84="","",IF(AG84="Continua",0.1,IF(AG84="Aleatoria",0.05)))</f>
        <v>0.05</v>
      </c>
      <c r="AI84" s="36" t="s">
        <v>65</v>
      </c>
      <c r="AJ84" s="38">
        <f t="shared" ref="AJ84:AJ85" si="111">+IF(AI84="","",IF(AI84="Con registro",0.05,IF(AI84="Sin registro",0)))</f>
        <v>0.05</v>
      </c>
      <c r="AK84" s="38">
        <f>+IF(AA84="Preventivo",AK83-(SUM(AB84,AD84)*AK83),IF(AA84="Detectivo",AK83-(SUM(AB84,AD84)*AK83),AK83))</f>
        <v>0.21</v>
      </c>
      <c r="AL84" s="125"/>
      <c r="AM84" s="128"/>
      <c r="AN84" s="38">
        <f>+IF(AA84="Correctivo",AN83-(SUM(AB84,AD84)*AN83),AN83)</f>
        <v>0.8</v>
      </c>
      <c r="AO84" s="125"/>
      <c r="AP84" s="131"/>
      <c r="AQ84" s="128"/>
      <c r="AR84" s="219"/>
      <c r="AS84" s="115"/>
      <c r="AT84" s="39">
        <v>2</v>
      </c>
      <c r="AU84" s="23" t="s">
        <v>432</v>
      </c>
      <c r="AV84" s="23" t="s">
        <v>128</v>
      </c>
      <c r="AW84" s="65">
        <v>45627</v>
      </c>
      <c r="AX84" s="23" t="s">
        <v>433</v>
      </c>
      <c r="AY84" s="66" t="s">
        <v>595</v>
      </c>
      <c r="AZ84" s="23" t="s">
        <v>436</v>
      </c>
      <c r="BA84" s="73" t="s">
        <v>471</v>
      </c>
      <c r="BB84" s="86">
        <v>1</v>
      </c>
      <c r="BC84" s="23" t="s">
        <v>460</v>
      </c>
      <c r="BD84" s="115"/>
      <c r="BE84" s="115"/>
      <c r="BF84" s="119"/>
    </row>
    <row r="85" spans="1:58" s="34" customFormat="1" ht="219.75" customHeight="1" thickBot="1" x14ac:dyDescent="0.3">
      <c r="A85" s="142"/>
      <c r="B85" s="116"/>
      <c r="C85" s="116"/>
      <c r="D85" s="116"/>
      <c r="E85" s="116"/>
      <c r="F85" s="116"/>
      <c r="G85" s="129"/>
      <c r="H85" s="116"/>
      <c r="I85" s="116"/>
      <c r="J85" s="116"/>
      <c r="K85" s="116"/>
      <c r="L85" s="116"/>
      <c r="M85" s="126"/>
      <c r="N85" s="129"/>
      <c r="O85" s="126"/>
      <c r="P85" s="132"/>
      <c r="Q85" s="129"/>
      <c r="R85" s="116"/>
      <c r="S85" s="116"/>
      <c r="T85" s="123"/>
      <c r="U85" s="40">
        <v>3</v>
      </c>
      <c r="V85" s="24" t="s">
        <v>483</v>
      </c>
      <c r="W85" s="24" t="s">
        <v>427</v>
      </c>
      <c r="X85" s="24" t="s">
        <v>428</v>
      </c>
      <c r="Y85" s="27" t="str">
        <f t="shared" si="15"/>
        <v>Asesor de la Oficina Asesora de Gestión Tecnológica y Transformación Digital realizará los procedimientos para la protección de equipos de cómputo y prevención de daños en hardware y software,  que consiste en proteger los equipos de cómputo y su software de daños causados por malware o accesos no autorizados, evitando que el robo o modificación de información se vea facilitado por la vulnerabilidad de los sistemas.</v>
      </c>
      <c r="Z85" s="24" t="s">
        <v>596</v>
      </c>
      <c r="AA85" s="41" t="s">
        <v>76</v>
      </c>
      <c r="AB85" s="42">
        <f t="shared" si="107"/>
        <v>0.1</v>
      </c>
      <c r="AC85" s="41" t="s">
        <v>62</v>
      </c>
      <c r="AD85" s="42">
        <f t="shared" si="108"/>
        <v>0.15</v>
      </c>
      <c r="AE85" s="41" t="s">
        <v>63</v>
      </c>
      <c r="AF85" s="42">
        <f t="shared" si="109"/>
        <v>0.5</v>
      </c>
      <c r="AG85" s="41" t="s">
        <v>64</v>
      </c>
      <c r="AH85" s="42">
        <f t="shared" si="110"/>
        <v>0.1</v>
      </c>
      <c r="AI85" s="41" t="s">
        <v>65</v>
      </c>
      <c r="AJ85" s="43">
        <f t="shared" si="111"/>
        <v>0.05</v>
      </c>
      <c r="AK85" s="43">
        <f>+IF(AA85="Preventivo",AK84-(SUM(AB85,AD85)*AK84),IF(AA85="Detectivo",AK84-(SUM(AB85,AD85)*AK84),AK84))</f>
        <v>0.21</v>
      </c>
      <c r="AL85" s="126"/>
      <c r="AM85" s="129"/>
      <c r="AN85" s="43">
        <f>+IF(AA85="Correctivo",AN84-(SUM(AB85,AD85)*AN84),AN84)</f>
        <v>0.60000000000000009</v>
      </c>
      <c r="AO85" s="126"/>
      <c r="AP85" s="132"/>
      <c r="AQ85" s="129"/>
      <c r="AR85" s="220"/>
      <c r="AS85" s="116"/>
      <c r="AT85" s="44">
        <v>3</v>
      </c>
      <c r="AU85" s="24" t="s">
        <v>597</v>
      </c>
      <c r="AV85" s="24" t="s">
        <v>128</v>
      </c>
      <c r="AW85" s="101">
        <v>45658</v>
      </c>
      <c r="AX85" s="24" t="s">
        <v>434</v>
      </c>
      <c r="AY85" s="102" t="s">
        <v>595</v>
      </c>
      <c r="AZ85" s="24" t="s">
        <v>437</v>
      </c>
      <c r="BA85" s="74" t="s">
        <v>525</v>
      </c>
      <c r="BB85" s="87">
        <v>1</v>
      </c>
      <c r="BC85" s="24" t="s">
        <v>460</v>
      </c>
      <c r="BD85" s="116"/>
      <c r="BE85" s="116"/>
      <c r="BF85" s="120"/>
    </row>
  </sheetData>
  <sheetProtection formatCells="0" formatColumns="0" formatRows="0" insertColumns="0" insertRows="0" insertHyperlinks="0" deleteColumns="0" deleteRows="0" sort="0" autoFilter="0" pivotTables="0"/>
  <dataConsolidate/>
  <mergeCells count="644">
    <mergeCell ref="E12:BE13"/>
    <mergeCell ref="E14:BE15"/>
    <mergeCell ref="A12:D15"/>
    <mergeCell ref="A18:BF18"/>
    <mergeCell ref="A20:BF20"/>
    <mergeCell ref="A22:BF22"/>
    <mergeCell ref="A17:C17"/>
    <mergeCell ref="A19:C19"/>
    <mergeCell ref="A21:C21"/>
    <mergeCell ref="D17:BF17"/>
    <mergeCell ref="D19:BF19"/>
    <mergeCell ref="D21:BF21"/>
    <mergeCell ref="BA59:BA61"/>
    <mergeCell ref="A83:A85"/>
    <mergeCell ref="B83:B85"/>
    <mergeCell ref="C83:C85"/>
    <mergeCell ref="D83:D85"/>
    <mergeCell ref="E83:E85"/>
    <mergeCell ref="F83:F85"/>
    <mergeCell ref="G83:G85"/>
    <mergeCell ref="H83:H85"/>
    <mergeCell ref="I83:I85"/>
    <mergeCell ref="J83:J85"/>
    <mergeCell ref="K83:K85"/>
    <mergeCell ref="L83:L85"/>
    <mergeCell ref="M83:M85"/>
    <mergeCell ref="N83:N85"/>
    <mergeCell ref="O83:O85"/>
    <mergeCell ref="P83:P85"/>
    <mergeCell ref="Q83:Q85"/>
    <mergeCell ref="R83:R85"/>
    <mergeCell ref="AS83:AS85"/>
    <mergeCell ref="AS80:AS82"/>
    <mergeCell ref="S83:S85"/>
    <mergeCell ref="T83:T85"/>
    <mergeCell ref="AL83:AL85"/>
    <mergeCell ref="BD83:BD85"/>
    <mergeCell ref="BE83:BE85"/>
    <mergeCell ref="BF83:BF85"/>
    <mergeCell ref="AM83:AM85"/>
    <mergeCell ref="AO80:AO82"/>
    <mergeCell ref="AP80:AP82"/>
    <mergeCell ref="AQ80:AQ82"/>
    <mergeCell ref="AR80:AR82"/>
    <mergeCell ref="J80:J82"/>
    <mergeCell ref="K80:K82"/>
    <mergeCell ref="L80:L82"/>
    <mergeCell ref="M80:M82"/>
    <mergeCell ref="N80:N82"/>
    <mergeCell ref="O80:O82"/>
    <mergeCell ref="P80:P82"/>
    <mergeCell ref="Q80:Q82"/>
    <mergeCell ref="R80:R82"/>
    <mergeCell ref="BD80:BD82"/>
    <mergeCell ref="BE80:BE82"/>
    <mergeCell ref="BF80:BF82"/>
    <mergeCell ref="S80:S82"/>
    <mergeCell ref="T80:T82"/>
    <mergeCell ref="AL80:AL82"/>
    <mergeCell ref="AM80:AM82"/>
    <mergeCell ref="AO83:AO85"/>
    <mergeCell ref="AP83:AP85"/>
    <mergeCell ref="AQ83:AQ85"/>
    <mergeCell ref="AR83:AR85"/>
    <mergeCell ref="A80:A82"/>
    <mergeCell ref="B80:B82"/>
    <mergeCell ref="C80:C82"/>
    <mergeCell ref="D80:D82"/>
    <mergeCell ref="E80:E82"/>
    <mergeCell ref="F80:F82"/>
    <mergeCell ref="G80:G82"/>
    <mergeCell ref="H80:H82"/>
    <mergeCell ref="I80:I82"/>
    <mergeCell ref="AQ77:AQ79"/>
    <mergeCell ref="AR77:AR79"/>
    <mergeCell ref="AS77:AS79"/>
    <mergeCell ref="BD77:BD79"/>
    <mergeCell ref="BF77:BF79"/>
    <mergeCell ref="BD74:BD76"/>
    <mergeCell ref="BE74:BE76"/>
    <mergeCell ref="BF74:BF76"/>
    <mergeCell ref="AQ74:AQ76"/>
    <mergeCell ref="AR74:AR76"/>
    <mergeCell ref="AS74:AS76"/>
    <mergeCell ref="BA74:BA75"/>
    <mergeCell ref="BE77:BE79"/>
    <mergeCell ref="A77:A79"/>
    <mergeCell ref="B77:B79"/>
    <mergeCell ref="C77:C79"/>
    <mergeCell ref="D77:D79"/>
    <mergeCell ref="E77:E79"/>
    <mergeCell ref="F77:F79"/>
    <mergeCell ref="G77:G79"/>
    <mergeCell ref="H77:H79"/>
    <mergeCell ref="I77:I79"/>
    <mergeCell ref="J77:J79"/>
    <mergeCell ref="K77:K79"/>
    <mergeCell ref="L77:L79"/>
    <mergeCell ref="M77:M79"/>
    <mergeCell ref="N77:N79"/>
    <mergeCell ref="O77:O79"/>
    <mergeCell ref="P77:P79"/>
    <mergeCell ref="Q77:Q79"/>
    <mergeCell ref="R77:R79"/>
    <mergeCell ref="S77:S79"/>
    <mergeCell ref="T77:T79"/>
    <mergeCell ref="AL77:AL79"/>
    <mergeCell ref="S74:S76"/>
    <mergeCell ref="T74:T76"/>
    <mergeCell ref="AL74:AL76"/>
    <mergeCell ref="AM74:AM76"/>
    <mergeCell ref="AO74:AO76"/>
    <mergeCell ref="AP74:AP76"/>
    <mergeCell ref="AM77:AM79"/>
    <mergeCell ref="AO77:AO79"/>
    <mergeCell ref="AP77:AP79"/>
    <mergeCell ref="J74:J76"/>
    <mergeCell ref="K74:K76"/>
    <mergeCell ref="L74:L76"/>
    <mergeCell ref="M74:M76"/>
    <mergeCell ref="N74:N76"/>
    <mergeCell ref="O74:O76"/>
    <mergeCell ref="P74:P76"/>
    <mergeCell ref="Q74:Q76"/>
    <mergeCell ref="R74:R76"/>
    <mergeCell ref="A74:A76"/>
    <mergeCell ref="B74:B76"/>
    <mergeCell ref="C74:C76"/>
    <mergeCell ref="D74:D76"/>
    <mergeCell ref="E74:E76"/>
    <mergeCell ref="F74:F76"/>
    <mergeCell ref="G74:G76"/>
    <mergeCell ref="H74:H76"/>
    <mergeCell ref="I74:I76"/>
    <mergeCell ref="AL71:AL73"/>
    <mergeCell ref="AM71:AM73"/>
    <mergeCell ref="AO71:AO73"/>
    <mergeCell ref="AP71:AP73"/>
    <mergeCell ref="AQ71:AQ73"/>
    <mergeCell ref="AR71:AR73"/>
    <mergeCell ref="AS71:AS73"/>
    <mergeCell ref="BD71:BD73"/>
    <mergeCell ref="BF71:BF73"/>
    <mergeCell ref="BD68:BD70"/>
    <mergeCell ref="BE68:BE70"/>
    <mergeCell ref="BF68:BF70"/>
    <mergeCell ref="BE71:BE73"/>
    <mergeCell ref="A71:A73"/>
    <mergeCell ref="B71:B73"/>
    <mergeCell ref="C71:C73"/>
    <mergeCell ref="D71:D73"/>
    <mergeCell ref="E71:E73"/>
    <mergeCell ref="F71:F73"/>
    <mergeCell ref="G71:G73"/>
    <mergeCell ref="H71:H73"/>
    <mergeCell ref="I71:I73"/>
    <mergeCell ref="J71:J73"/>
    <mergeCell ref="K71:K73"/>
    <mergeCell ref="L71:L73"/>
    <mergeCell ref="M71:M73"/>
    <mergeCell ref="N71:N73"/>
    <mergeCell ref="O71:O73"/>
    <mergeCell ref="P71:P73"/>
    <mergeCell ref="Q71:Q73"/>
    <mergeCell ref="R71:R73"/>
    <mergeCell ref="S71:S73"/>
    <mergeCell ref="T71:T73"/>
    <mergeCell ref="S68:S70"/>
    <mergeCell ref="T68:T70"/>
    <mergeCell ref="AL68:AL70"/>
    <mergeCell ref="AM68:AM70"/>
    <mergeCell ref="AO68:AO70"/>
    <mergeCell ref="AP68:AP70"/>
    <mergeCell ref="AQ68:AQ70"/>
    <mergeCell ref="AR68:AR70"/>
    <mergeCell ref="AS68:AS70"/>
    <mergeCell ref="J68:J70"/>
    <mergeCell ref="K68:K70"/>
    <mergeCell ref="L68:L70"/>
    <mergeCell ref="M68:M70"/>
    <mergeCell ref="N68:N70"/>
    <mergeCell ref="O68:O70"/>
    <mergeCell ref="P68:P70"/>
    <mergeCell ref="Q68:Q70"/>
    <mergeCell ref="R68:R70"/>
    <mergeCell ref="A68:A70"/>
    <mergeCell ref="B68:B70"/>
    <mergeCell ref="C68:C70"/>
    <mergeCell ref="D68:D70"/>
    <mergeCell ref="E68:E70"/>
    <mergeCell ref="F68:F70"/>
    <mergeCell ref="G68:G70"/>
    <mergeCell ref="H68:H70"/>
    <mergeCell ref="I68:I70"/>
    <mergeCell ref="BD65:BD67"/>
    <mergeCell ref="BE65:BE67"/>
    <mergeCell ref="BF65:BF67"/>
    <mergeCell ref="AQ65:AQ67"/>
    <mergeCell ref="AS65:AS67"/>
    <mergeCell ref="AR65:AR67"/>
    <mergeCell ref="S65:S67"/>
    <mergeCell ref="T65:T67"/>
    <mergeCell ref="AL65:AL67"/>
    <mergeCell ref="AM65:AM67"/>
    <mergeCell ref="AO65:AO67"/>
    <mergeCell ref="AP65:AP67"/>
    <mergeCell ref="J65:J67"/>
    <mergeCell ref="K65:K67"/>
    <mergeCell ref="L65:L67"/>
    <mergeCell ref="M65:M67"/>
    <mergeCell ref="N65:N67"/>
    <mergeCell ref="O65:O67"/>
    <mergeCell ref="P65:P67"/>
    <mergeCell ref="Q65:Q67"/>
    <mergeCell ref="R65:R67"/>
    <mergeCell ref="A65:A67"/>
    <mergeCell ref="B65:B67"/>
    <mergeCell ref="C65:C67"/>
    <mergeCell ref="D65:D67"/>
    <mergeCell ref="E65:E67"/>
    <mergeCell ref="F65:F67"/>
    <mergeCell ref="G65:G67"/>
    <mergeCell ref="H65:H67"/>
    <mergeCell ref="I65:I67"/>
    <mergeCell ref="AM62:AM64"/>
    <mergeCell ref="AO62:AO64"/>
    <mergeCell ref="AP62:AP64"/>
    <mergeCell ref="AQ62:AQ64"/>
    <mergeCell ref="AR62:AR64"/>
    <mergeCell ref="AS62:AS64"/>
    <mergeCell ref="BD62:BD64"/>
    <mergeCell ref="BE62:BE64"/>
    <mergeCell ref="BF62:BF64"/>
    <mergeCell ref="BD59:BD61"/>
    <mergeCell ref="BE59:BE61"/>
    <mergeCell ref="BF59:BF61"/>
    <mergeCell ref="A62:A64"/>
    <mergeCell ref="B62:B64"/>
    <mergeCell ref="C62:C64"/>
    <mergeCell ref="D62:D64"/>
    <mergeCell ref="E62:E64"/>
    <mergeCell ref="F62:F64"/>
    <mergeCell ref="G62:G64"/>
    <mergeCell ref="H62:H64"/>
    <mergeCell ref="I62:I64"/>
    <mergeCell ref="J62:J64"/>
    <mergeCell ref="K62:K64"/>
    <mergeCell ref="L62:L64"/>
    <mergeCell ref="M62:M64"/>
    <mergeCell ref="N62:N64"/>
    <mergeCell ref="O62:O64"/>
    <mergeCell ref="P62:P64"/>
    <mergeCell ref="Q62:Q64"/>
    <mergeCell ref="R62:R64"/>
    <mergeCell ref="S62:S64"/>
    <mergeCell ref="T62:T64"/>
    <mergeCell ref="AL62:AL64"/>
    <mergeCell ref="S59:S61"/>
    <mergeCell ref="T59:T61"/>
    <mergeCell ref="AL59:AL61"/>
    <mergeCell ref="AM59:AM61"/>
    <mergeCell ref="AO59:AO61"/>
    <mergeCell ref="AP59:AP61"/>
    <mergeCell ref="AQ59:AQ61"/>
    <mergeCell ref="AR59:AR61"/>
    <mergeCell ref="AS59:AS61"/>
    <mergeCell ref="J59:J61"/>
    <mergeCell ref="K59:K61"/>
    <mergeCell ref="L59:L61"/>
    <mergeCell ref="M59:M61"/>
    <mergeCell ref="N59:N61"/>
    <mergeCell ref="O59:O61"/>
    <mergeCell ref="P59:P61"/>
    <mergeCell ref="Q59:Q61"/>
    <mergeCell ref="R59:R61"/>
    <mergeCell ref="A59:A61"/>
    <mergeCell ref="B59:B61"/>
    <mergeCell ref="C59:C61"/>
    <mergeCell ref="D59:D61"/>
    <mergeCell ref="E59:E61"/>
    <mergeCell ref="F59:F61"/>
    <mergeCell ref="G59:G61"/>
    <mergeCell ref="H59:H61"/>
    <mergeCell ref="I59:I61"/>
    <mergeCell ref="AM56:AM58"/>
    <mergeCell ref="AO56:AO58"/>
    <mergeCell ref="AP56:AP58"/>
    <mergeCell ref="AQ56:AQ58"/>
    <mergeCell ref="AR56:AR58"/>
    <mergeCell ref="AS56:AS58"/>
    <mergeCell ref="BD56:BD58"/>
    <mergeCell ref="BE56:BE58"/>
    <mergeCell ref="BF56:BF58"/>
    <mergeCell ref="BD53:BD55"/>
    <mergeCell ref="BE53:BE55"/>
    <mergeCell ref="BF53:BF55"/>
    <mergeCell ref="A56:A58"/>
    <mergeCell ref="B56:B58"/>
    <mergeCell ref="C56:C58"/>
    <mergeCell ref="D56:D58"/>
    <mergeCell ref="E56:E58"/>
    <mergeCell ref="F56:F58"/>
    <mergeCell ref="G56:G58"/>
    <mergeCell ref="H56:H58"/>
    <mergeCell ref="I56:I58"/>
    <mergeCell ref="J56:J58"/>
    <mergeCell ref="K56:K58"/>
    <mergeCell ref="L56:L58"/>
    <mergeCell ref="M56:M58"/>
    <mergeCell ref="N56:N58"/>
    <mergeCell ref="O56:O58"/>
    <mergeCell ref="P56:P58"/>
    <mergeCell ref="Q56:Q58"/>
    <mergeCell ref="R56:R58"/>
    <mergeCell ref="S56:S58"/>
    <mergeCell ref="T56:T58"/>
    <mergeCell ref="AL56:AL58"/>
    <mergeCell ref="S53:S55"/>
    <mergeCell ref="T53:T55"/>
    <mergeCell ref="AL53:AL55"/>
    <mergeCell ref="AM53:AM55"/>
    <mergeCell ref="AO53:AO55"/>
    <mergeCell ref="AP53:AP55"/>
    <mergeCell ref="AQ53:AQ55"/>
    <mergeCell ref="AR53:AR55"/>
    <mergeCell ref="AS53:AS55"/>
    <mergeCell ref="J53:J55"/>
    <mergeCell ref="K53:K55"/>
    <mergeCell ref="L53:L55"/>
    <mergeCell ref="M53:M55"/>
    <mergeCell ref="N53:N55"/>
    <mergeCell ref="O53:O55"/>
    <mergeCell ref="P53:P55"/>
    <mergeCell ref="Q53:Q55"/>
    <mergeCell ref="R53:R55"/>
    <mergeCell ref="A53:A55"/>
    <mergeCell ref="B53:B55"/>
    <mergeCell ref="C53:C55"/>
    <mergeCell ref="D53:D55"/>
    <mergeCell ref="E53:E55"/>
    <mergeCell ref="F53:F55"/>
    <mergeCell ref="G53:G55"/>
    <mergeCell ref="H53:H55"/>
    <mergeCell ref="I53:I55"/>
    <mergeCell ref="AM50:AM52"/>
    <mergeCell ref="AO50:AO52"/>
    <mergeCell ref="AP50:AP52"/>
    <mergeCell ref="AQ50:AQ52"/>
    <mergeCell ref="AR50:AR52"/>
    <mergeCell ref="AS50:AS52"/>
    <mergeCell ref="BD50:BD52"/>
    <mergeCell ref="BE50:BE52"/>
    <mergeCell ref="BF50:BF52"/>
    <mergeCell ref="BD47:BD49"/>
    <mergeCell ref="BE47:BE49"/>
    <mergeCell ref="BF47:BF49"/>
    <mergeCell ref="A50:A52"/>
    <mergeCell ref="B50:B52"/>
    <mergeCell ref="C50:C52"/>
    <mergeCell ref="D50:D52"/>
    <mergeCell ref="E50:E52"/>
    <mergeCell ref="F50:F52"/>
    <mergeCell ref="G50:G52"/>
    <mergeCell ref="H50:H52"/>
    <mergeCell ref="I50:I52"/>
    <mergeCell ref="J50:J52"/>
    <mergeCell ref="K50:K52"/>
    <mergeCell ref="L50:L52"/>
    <mergeCell ref="M50:M52"/>
    <mergeCell ref="N50:N52"/>
    <mergeCell ref="O50:O52"/>
    <mergeCell ref="P50:P52"/>
    <mergeCell ref="Q50:Q52"/>
    <mergeCell ref="R50:R52"/>
    <mergeCell ref="S50:S52"/>
    <mergeCell ref="T50:T52"/>
    <mergeCell ref="AL50:AL52"/>
    <mergeCell ref="S47:S49"/>
    <mergeCell ref="T47:T49"/>
    <mergeCell ref="AL47:AL49"/>
    <mergeCell ref="AM47:AM49"/>
    <mergeCell ref="AO47:AO49"/>
    <mergeCell ref="AP47:AP49"/>
    <mergeCell ref="AQ47:AQ49"/>
    <mergeCell ref="AR47:AR49"/>
    <mergeCell ref="AS47:AS49"/>
    <mergeCell ref="J47:J49"/>
    <mergeCell ref="K47:K49"/>
    <mergeCell ref="L47:L49"/>
    <mergeCell ref="M47:M49"/>
    <mergeCell ref="N47:N49"/>
    <mergeCell ref="O47:O49"/>
    <mergeCell ref="P47:P49"/>
    <mergeCell ref="Q47:Q49"/>
    <mergeCell ref="R47:R49"/>
    <mergeCell ref="A47:A49"/>
    <mergeCell ref="B47:B49"/>
    <mergeCell ref="C47:C49"/>
    <mergeCell ref="D47:D49"/>
    <mergeCell ref="E47:E49"/>
    <mergeCell ref="F47:F49"/>
    <mergeCell ref="G47:G49"/>
    <mergeCell ref="H47:H49"/>
    <mergeCell ref="I47:I49"/>
    <mergeCell ref="L26:L28"/>
    <mergeCell ref="AO26:AO28"/>
    <mergeCell ref="BF32:BF34"/>
    <mergeCell ref="A6:C6"/>
    <mergeCell ref="A8:C8"/>
    <mergeCell ref="A10:C10"/>
    <mergeCell ref="AQ32:AQ34"/>
    <mergeCell ref="AR32:AR34"/>
    <mergeCell ref="AS32:AS34"/>
    <mergeCell ref="BD32:BD34"/>
    <mergeCell ref="BE32:BE34"/>
    <mergeCell ref="T32:T34"/>
    <mergeCell ref="AL32:AL34"/>
    <mergeCell ref="AM32:AM34"/>
    <mergeCell ref="AO32:AO34"/>
    <mergeCell ref="AP32:AP34"/>
    <mergeCell ref="O32:O34"/>
    <mergeCell ref="P32:P34"/>
    <mergeCell ref="Q32:Q34"/>
    <mergeCell ref="R32:R34"/>
    <mergeCell ref="S32:S34"/>
    <mergeCell ref="BE29:BE31"/>
    <mergeCell ref="BF29:BF31"/>
    <mergeCell ref="A32:A34"/>
    <mergeCell ref="D32:D34"/>
    <mergeCell ref="E32:E34"/>
    <mergeCell ref="F32:F34"/>
    <mergeCell ref="G32:G34"/>
    <mergeCell ref="H32:H34"/>
    <mergeCell ref="I32:I34"/>
    <mergeCell ref="J32:J34"/>
    <mergeCell ref="K32:K34"/>
    <mergeCell ref="B32:B34"/>
    <mergeCell ref="C32:C34"/>
    <mergeCell ref="L32:L34"/>
    <mergeCell ref="M32:M34"/>
    <mergeCell ref="N32:N34"/>
    <mergeCell ref="T29:T31"/>
    <mergeCell ref="AL29:AL31"/>
    <mergeCell ref="AM29:AM31"/>
    <mergeCell ref="AO29:AO31"/>
    <mergeCell ref="AP29:AP31"/>
    <mergeCell ref="O29:O31"/>
    <mergeCell ref="P29:P31"/>
    <mergeCell ref="Q29:Q31"/>
    <mergeCell ref="R29:R31"/>
    <mergeCell ref="S29:S31"/>
    <mergeCell ref="E1:BE2"/>
    <mergeCell ref="E3:BE4"/>
    <mergeCell ref="A29:A31"/>
    <mergeCell ref="B29:B31"/>
    <mergeCell ref="C29:C31"/>
    <mergeCell ref="D29:D31"/>
    <mergeCell ref="E29:E31"/>
    <mergeCell ref="F29:F31"/>
    <mergeCell ref="G29:G31"/>
    <mergeCell ref="H29:H31"/>
    <mergeCell ref="I29:I31"/>
    <mergeCell ref="J29:J31"/>
    <mergeCell ref="K29:K31"/>
    <mergeCell ref="L29:L31"/>
    <mergeCell ref="M29:M31"/>
    <mergeCell ref="N29:N31"/>
    <mergeCell ref="AM26:AM28"/>
    <mergeCell ref="AL26:AL28"/>
    <mergeCell ref="R26:R28"/>
    <mergeCell ref="Q26:Q28"/>
    <mergeCell ref="P26:P28"/>
    <mergeCell ref="O26:O28"/>
    <mergeCell ref="AP26:AP28"/>
    <mergeCell ref="A26:A28"/>
    <mergeCell ref="BF24:BF25"/>
    <mergeCell ref="D6:BF6"/>
    <mergeCell ref="D8:BF8"/>
    <mergeCell ref="D10:BF10"/>
    <mergeCell ref="BF26:BF28"/>
    <mergeCell ref="BD23:BF23"/>
    <mergeCell ref="U24:Z24"/>
    <mergeCell ref="AR26:AR28"/>
    <mergeCell ref="AS26:AS28"/>
    <mergeCell ref="AK24:AQ24"/>
    <mergeCell ref="M24:Q24"/>
    <mergeCell ref="R24:T24"/>
    <mergeCell ref="A24:G24"/>
    <mergeCell ref="I26:I28"/>
    <mergeCell ref="S26:S28"/>
    <mergeCell ref="T26:T28"/>
    <mergeCell ref="AR24:AS24"/>
    <mergeCell ref="BD26:BD28"/>
    <mergeCell ref="H24:L24"/>
    <mergeCell ref="BD24:BD25"/>
    <mergeCell ref="N26:N28"/>
    <mergeCell ref="M26:M28"/>
    <mergeCell ref="K26:K28"/>
    <mergeCell ref="B26:B28"/>
    <mergeCell ref="A1:D4"/>
    <mergeCell ref="BE26:BE28"/>
    <mergeCell ref="BE24:BE25"/>
    <mergeCell ref="AQ29:AQ31"/>
    <mergeCell ref="AR29:AR31"/>
    <mergeCell ref="AS29:AS31"/>
    <mergeCell ref="BD29:BD31"/>
    <mergeCell ref="A23:Q23"/>
    <mergeCell ref="AT24:BC24"/>
    <mergeCell ref="M25:N25"/>
    <mergeCell ref="AL25:AM25"/>
    <mergeCell ref="AO25:AP25"/>
    <mergeCell ref="O25:P25"/>
    <mergeCell ref="AE24:AJ24"/>
    <mergeCell ref="AA24:AD24"/>
    <mergeCell ref="R23:BC23"/>
    <mergeCell ref="C26:C28"/>
    <mergeCell ref="J26:J28"/>
    <mergeCell ref="G26:G28"/>
    <mergeCell ref="F26:F28"/>
    <mergeCell ref="E26:E28"/>
    <mergeCell ref="D26:D28"/>
    <mergeCell ref="H26:H28"/>
    <mergeCell ref="AQ26:AQ28"/>
    <mergeCell ref="A35:A37"/>
    <mergeCell ref="B35:B37"/>
    <mergeCell ref="C35:C37"/>
    <mergeCell ref="D35:D37"/>
    <mergeCell ref="E35:E37"/>
    <mergeCell ref="F35:F37"/>
    <mergeCell ref="G35:G37"/>
    <mergeCell ref="H35:H37"/>
    <mergeCell ref="I35:I37"/>
    <mergeCell ref="J35:J37"/>
    <mergeCell ref="K35:K37"/>
    <mergeCell ref="L35:L37"/>
    <mergeCell ref="M35:M37"/>
    <mergeCell ref="N35:N37"/>
    <mergeCell ref="O35:O37"/>
    <mergeCell ref="P35:P37"/>
    <mergeCell ref="Q35:Q37"/>
    <mergeCell ref="R35:R37"/>
    <mergeCell ref="BD35:BD37"/>
    <mergeCell ref="BE35:BE37"/>
    <mergeCell ref="BF35:BF37"/>
    <mergeCell ref="S35:S37"/>
    <mergeCell ref="T35:T37"/>
    <mergeCell ref="AL35:AL37"/>
    <mergeCell ref="AM35:AM37"/>
    <mergeCell ref="AO35:AO37"/>
    <mergeCell ref="AP35:AP37"/>
    <mergeCell ref="AQ35:AQ37"/>
    <mergeCell ref="AR35:AR37"/>
    <mergeCell ref="AS35:AS37"/>
    <mergeCell ref="A38:A40"/>
    <mergeCell ref="B38:B40"/>
    <mergeCell ref="C38:C40"/>
    <mergeCell ref="D38:D40"/>
    <mergeCell ref="E38:E40"/>
    <mergeCell ref="F38:F40"/>
    <mergeCell ref="G38:G40"/>
    <mergeCell ref="H38:H40"/>
    <mergeCell ref="I38:I40"/>
    <mergeCell ref="J38:J40"/>
    <mergeCell ref="K38:K40"/>
    <mergeCell ref="L38:L40"/>
    <mergeCell ref="M38:M40"/>
    <mergeCell ref="N38:N40"/>
    <mergeCell ref="O38:O40"/>
    <mergeCell ref="P38:P40"/>
    <mergeCell ref="Q38:Q40"/>
    <mergeCell ref="R38:R40"/>
    <mergeCell ref="S38:S40"/>
    <mergeCell ref="T38:T40"/>
    <mergeCell ref="AL38:AL40"/>
    <mergeCell ref="AM38:AM40"/>
    <mergeCell ref="AO38:AO40"/>
    <mergeCell ref="AP38:AP40"/>
    <mergeCell ref="AQ38:AQ40"/>
    <mergeCell ref="AR38:AR40"/>
    <mergeCell ref="AS38:AS40"/>
    <mergeCell ref="BD38:BD40"/>
    <mergeCell ref="BE38:BE40"/>
    <mergeCell ref="BF38:BF40"/>
    <mergeCell ref="A41:A43"/>
    <mergeCell ref="B41:B43"/>
    <mergeCell ref="C41:C43"/>
    <mergeCell ref="D41:D43"/>
    <mergeCell ref="E41:E43"/>
    <mergeCell ref="F41:F43"/>
    <mergeCell ref="G41:G43"/>
    <mergeCell ref="H41:H43"/>
    <mergeCell ref="I41:I43"/>
    <mergeCell ref="J41:J43"/>
    <mergeCell ref="K41:K43"/>
    <mergeCell ref="L41:L43"/>
    <mergeCell ref="M41:M43"/>
    <mergeCell ref="N41:N43"/>
    <mergeCell ref="O41:O43"/>
    <mergeCell ref="P41:P43"/>
    <mergeCell ref="Q41:Q43"/>
    <mergeCell ref="R41:R43"/>
    <mergeCell ref="S41:S43"/>
    <mergeCell ref="T41:T43"/>
    <mergeCell ref="AL41:AL43"/>
    <mergeCell ref="AM41:AM43"/>
    <mergeCell ref="AO41:AO43"/>
    <mergeCell ref="AP41:AP43"/>
    <mergeCell ref="AQ41:AQ43"/>
    <mergeCell ref="AR41:AR43"/>
    <mergeCell ref="AS41:AS43"/>
    <mergeCell ref="BD41:BD43"/>
    <mergeCell ref="BE41:BE43"/>
    <mergeCell ref="BF41:BF43"/>
    <mergeCell ref="A44:A46"/>
    <mergeCell ref="B44:B46"/>
    <mergeCell ref="C44:C46"/>
    <mergeCell ref="D44:D46"/>
    <mergeCell ref="E44:E46"/>
    <mergeCell ref="F44:F46"/>
    <mergeCell ref="G44:G46"/>
    <mergeCell ref="H44:H46"/>
    <mergeCell ref="I44:I46"/>
    <mergeCell ref="J44:J46"/>
    <mergeCell ref="K44:K46"/>
    <mergeCell ref="L44:L46"/>
    <mergeCell ref="M44:M46"/>
    <mergeCell ref="N44:N46"/>
    <mergeCell ref="O44:O46"/>
    <mergeCell ref="P44:P46"/>
    <mergeCell ref="Q44:Q46"/>
    <mergeCell ref="R44:R46"/>
    <mergeCell ref="BD44:BD46"/>
    <mergeCell ref="BE44:BE46"/>
    <mergeCell ref="BF44:BF46"/>
    <mergeCell ref="S44:S46"/>
    <mergeCell ref="T44:T46"/>
    <mergeCell ref="AL44:AL46"/>
    <mergeCell ref="AM44:AM46"/>
    <mergeCell ref="AO44:AO46"/>
    <mergeCell ref="AP44:AP46"/>
    <mergeCell ref="AQ44:AQ46"/>
    <mergeCell ref="AR44:AR46"/>
    <mergeCell ref="AS44:AS46"/>
    <mergeCell ref="BA44:BA46"/>
  </mergeCells>
  <phoneticPr fontId="15" type="noConversion"/>
  <conditionalFormatting sqref="N26">
    <cfRule type="containsText" dxfId="514" priority="800" operator="containsText" text="Muy Baja">
      <formula>NOT(ISERROR(SEARCH("Muy Baja",N26)))</formula>
    </cfRule>
    <cfRule type="containsText" dxfId="513" priority="801" operator="containsText" text="Baja">
      <formula>NOT(ISERROR(SEARCH("Baja",N26)))</formula>
    </cfRule>
    <cfRule type="containsText" dxfId="512" priority="802" operator="containsText" text="Media">
      <formula>NOT(ISERROR(SEARCH("Media",N26)))</formula>
    </cfRule>
    <cfRule type="containsText" dxfId="511" priority="803" operator="containsText" text="Alta">
      <formula>NOT(ISERROR(SEARCH("Alta",N26)))</formula>
    </cfRule>
    <cfRule type="containsText" dxfId="510" priority="804" operator="containsText" text="Muy Alta">
      <formula>NOT(ISERROR(SEARCH("Muy Alta",N26)))</formula>
    </cfRule>
  </conditionalFormatting>
  <conditionalFormatting sqref="N29">
    <cfRule type="containsText" dxfId="509" priority="714" operator="containsText" text="Muy Baja">
      <formula>NOT(ISERROR(SEARCH("Muy Baja",N29)))</formula>
    </cfRule>
    <cfRule type="containsText" dxfId="508" priority="715" operator="containsText" text="Baja">
      <formula>NOT(ISERROR(SEARCH("Baja",N29)))</formula>
    </cfRule>
    <cfRule type="containsText" dxfId="507" priority="716" operator="containsText" text="Media">
      <formula>NOT(ISERROR(SEARCH("Media",N29)))</formula>
    </cfRule>
    <cfRule type="containsText" dxfId="506" priority="717" operator="containsText" text="Alta">
      <formula>NOT(ISERROR(SEARCH("Alta",N29)))</formula>
    </cfRule>
    <cfRule type="containsText" dxfId="505" priority="718" operator="containsText" text="Muy Alta">
      <formula>NOT(ISERROR(SEARCH("Muy Alta",N29)))</formula>
    </cfRule>
  </conditionalFormatting>
  <conditionalFormatting sqref="N32">
    <cfRule type="containsText" dxfId="504" priority="660" operator="containsText" text="Muy Baja">
      <formula>NOT(ISERROR(SEARCH("Muy Baja",N32)))</formula>
    </cfRule>
    <cfRule type="containsText" dxfId="503" priority="661" operator="containsText" text="Baja">
      <formula>NOT(ISERROR(SEARCH("Baja",N32)))</formula>
    </cfRule>
    <cfRule type="containsText" dxfId="502" priority="662" operator="containsText" text="Media">
      <formula>NOT(ISERROR(SEARCH("Media",N32)))</formula>
    </cfRule>
    <cfRule type="containsText" dxfId="501" priority="663" operator="containsText" text="Alta">
      <formula>NOT(ISERROR(SEARCH("Alta",N32)))</formula>
    </cfRule>
    <cfRule type="containsText" dxfId="500" priority="664" operator="containsText" text="Muy Alta">
      <formula>NOT(ISERROR(SEARCH("Muy Alta",N32)))</formula>
    </cfRule>
  </conditionalFormatting>
  <conditionalFormatting sqref="N35">
    <cfRule type="containsText" dxfId="499" priority="630" operator="containsText" text="Muy Baja">
      <formula>NOT(ISERROR(SEARCH("Muy Baja",N35)))</formula>
    </cfRule>
    <cfRule type="containsText" dxfId="498" priority="631" operator="containsText" text="Baja">
      <formula>NOT(ISERROR(SEARCH("Baja",N35)))</formula>
    </cfRule>
    <cfRule type="containsText" dxfId="497" priority="632" operator="containsText" text="Media">
      <formula>NOT(ISERROR(SEARCH("Media",N35)))</formula>
    </cfRule>
    <cfRule type="containsText" dxfId="496" priority="633" operator="containsText" text="Alta">
      <formula>NOT(ISERROR(SEARCH("Alta",N35)))</formula>
    </cfRule>
    <cfRule type="containsText" dxfId="495" priority="634" operator="containsText" text="Muy Alta">
      <formula>NOT(ISERROR(SEARCH("Muy Alta",N35)))</formula>
    </cfRule>
  </conditionalFormatting>
  <conditionalFormatting sqref="N38">
    <cfRule type="containsText" dxfId="494" priority="604" operator="containsText" text="Muy Baja">
      <formula>NOT(ISERROR(SEARCH("Muy Baja",N38)))</formula>
    </cfRule>
    <cfRule type="containsText" dxfId="493" priority="605" operator="containsText" text="Baja">
      <formula>NOT(ISERROR(SEARCH("Baja",N38)))</formula>
    </cfRule>
    <cfRule type="containsText" dxfId="492" priority="606" operator="containsText" text="Media">
      <formula>NOT(ISERROR(SEARCH("Media",N38)))</formula>
    </cfRule>
    <cfRule type="containsText" dxfId="491" priority="607" operator="containsText" text="Alta">
      <formula>NOT(ISERROR(SEARCH("Alta",N38)))</formula>
    </cfRule>
    <cfRule type="containsText" dxfId="490" priority="608" operator="containsText" text="Muy Alta">
      <formula>NOT(ISERROR(SEARCH("Muy Alta",N38)))</formula>
    </cfRule>
  </conditionalFormatting>
  <conditionalFormatting sqref="N41">
    <cfRule type="containsText" dxfId="489" priority="578" operator="containsText" text="Muy Baja">
      <formula>NOT(ISERROR(SEARCH("Muy Baja",N41)))</formula>
    </cfRule>
    <cfRule type="containsText" dxfId="488" priority="579" operator="containsText" text="Baja">
      <formula>NOT(ISERROR(SEARCH("Baja",N41)))</formula>
    </cfRule>
    <cfRule type="containsText" dxfId="487" priority="580" operator="containsText" text="Media">
      <formula>NOT(ISERROR(SEARCH("Media",N41)))</formula>
    </cfRule>
    <cfRule type="containsText" dxfId="486" priority="581" operator="containsText" text="Alta">
      <formula>NOT(ISERROR(SEARCH("Alta",N41)))</formula>
    </cfRule>
    <cfRule type="containsText" dxfId="485" priority="582" operator="containsText" text="Muy Alta">
      <formula>NOT(ISERROR(SEARCH("Muy Alta",N41)))</formula>
    </cfRule>
  </conditionalFormatting>
  <conditionalFormatting sqref="N44">
    <cfRule type="containsText" dxfId="484" priority="526" operator="containsText" text="Muy Baja">
      <formula>NOT(ISERROR(SEARCH("Muy Baja",N44)))</formula>
    </cfRule>
    <cfRule type="containsText" dxfId="483" priority="527" operator="containsText" text="Baja">
      <formula>NOT(ISERROR(SEARCH("Baja",N44)))</formula>
    </cfRule>
    <cfRule type="containsText" dxfId="482" priority="528" operator="containsText" text="Media">
      <formula>NOT(ISERROR(SEARCH("Media",N44)))</formula>
    </cfRule>
    <cfRule type="containsText" dxfId="481" priority="529" operator="containsText" text="Alta">
      <formula>NOT(ISERROR(SEARCH("Alta",N44)))</formula>
    </cfRule>
    <cfRule type="containsText" dxfId="480" priority="530" operator="containsText" text="Muy Alta">
      <formula>NOT(ISERROR(SEARCH("Muy Alta",N44)))</formula>
    </cfRule>
  </conditionalFormatting>
  <conditionalFormatting sqref="N47">
    <cfRule type="containsText" dxfId="479" priority="500" operator="containsText" text="Muy Baja">
      <formula>NOT(ISERROR(SEARCH("Muy Baja",N47)))</formula>
    </cfRule>
    <cfRule type="containsText" dxfId="478" priority="501" operator="containsText" text="Baja">
      <formula>NOT(ISERROR(SEARCH("Baja",N47)))</formula>
    </cfRule>
    <cfRule type="containsText" dxfId="477" priority="502" operator="containsText" text="Media">
      <formula>NOT(ISERROR(SEARCH("Media",N47)))</formula>
    </cfRule>
    <cfRule type="containsText" dxfId="476" priority="503" operator="containsText" text="Alta">
      <formula>NOT(ISERROR(SEARCH("Alta",N47)))</formula>
    </cfRule>
    <cfRule type="containsText" dxfId="475" priority="504" operator="containsText" text="Muy Alta">
      <formula>NOT(ISERROR(SEARCH("Muy Alta",N47)))</formula>
    </cfRule>
  </conditionalFormatting>
  <conditionalFormatting sqref="N50">
    <cfRule type="containsText" dxfId="474" priority="474" operator="containsText" text="Muy Baja">
      <formula>NOT(ISERROR(SEARCH("Muy Baja",N50)))</formula>
    </cfRule>
    <cfRule type="containsText" dxfId="473" priority="475" operator="containsText" text="Baja">
      <formula>NOT(ISERROR(SEARCH("Baja",N50)))</formula>
    </cfRule>
    <cfRule type="containsText" dxfId="472" priority="476" operator="containsText" text="Media">
      <formula>NOT(ISERROR(SEARCH("Media",N50)))</formula>
    </cfRule>
    <cfRule type="containsText" dxfId="471" priority="477" operator="containsText" text="Alta">
      <formula>NOT(ISERROR(SEARCH("Alta",N50)))</formula>
    </cfRule>
    <cfRule type="containsText" dxfId="470" priority="478" operator="containsText" text="Muy Alta">
      <formula>NOT(ISERROR(SEARCH("Muy Alta",N50)))</formula>
    </cfRule>
  </conditionalFormatting>
  <conditionalFormatting sqref="N53">
    <cfRule type="containsText" dxfId="469" priority="448" operator="containsText" text="Muy Baja">
      <formula>NOT(ISERROR(SEARCH("Muy Baja",N53)))</formula>
    </cfRule>
    <cfRule type="containsText" dxfId="468" priority="449" operator="containsText" text="Baja">
      <formula>NOT(ISERROR(SEARCH("Baja",N53)))</formula>
    </cfRule>
    <cfRule type="containsText" dxfId="467" priority="450" operator="containsText" text="Media">
      <formula>NOT(ISERROR(SEARCH("Media",N53)))</formula>
    </cfRule>
    <cfRule type="containsText" dxfId="466" priority="451" operator="containsText" text="Alta">
      <formula>NOT(ISERROR(SEARCH("Alta",N53)))</formula>
    </cfRule>
    <cfRule type="containsText" dxfId="465" priority="452" operator="containsText" text="Muy Alta">
      <formula>NOT(ISERROR(SEARCH("Muy Alta",N53)))</formula>
    </cfRule>
  </conditionalFormatting>
  <conditionalFormatting sqref="N56">
    <cfRule type="containsText" dxfId="464" priority="422" operator="containsText" text="Muy Baja">
      <formula>NOT(ISERROR(SEARCH("Muy Baja",N56)))</formula>
    </cfRule>
    <cfRule type="containsText" dxfId="463" priority="423" operator="containsText" text="Baja">
      <formula>NOT(ISERROR(SEARCH("Baja",N56)))</formula>
    </cfRule>
    <cfRule type="containsText" dxfId="462" priority="424" operator="containsText" text="Media">
      <formula>NOT(ISERROR(SEARCH("Media",N56)))</formula>
    </cfRule>
    <cfRule type="containsText" dxfId="461" priority="425" operator="containsText" text="Alta">
      <formula>NOT(ISERROR(SEARCH("Alta",N56)))</formula>
    </cfRule>
    <cfRule type="containsText" dxfId="460" priority="426" operator="containsText" text="Muy Alta">
      <formula>NOT(ISERROR(SEARCH("Muy Alta",N56)))</formula>
    </cfRule>
  </conditionalFormatting>
  <conditionalFormatting sqref="N59">
    <cfRule type="containsText" dxfId="459" priority="396" operator="containsText" text="Muy Baja">
      <formula>NOT(ISERROR(SEARCH("Muy Baja",N59)))</formula>
    </cfRule>
    <cfRule type="containsText" dxfId="458" priority="397" operator="containsText" text="Baja">
      <formula>NOT(ISERROR(SEARCH("Baja",N59)))</formula>
    </cfRule>
    <cfRule type="containsText" dxfId="457" priority="398" operator="containsText" text="Media">
      <formula>NOT(ISERROR(SEARCH("Media",N59)))</formula>
    </cfRule>
    <cfRule type="containsText" dxfId="456" priority="399" operator="containsText" text="Alta">
      <formula>NOT(ISERROR(SEARCH("Alta",N59)))</formula>
    </cfRule>
    <cfRule type="containsText" dxfId="455" priority="400" operator="containsText" text="Muy Alta">
      <formula>NOT(ISERROR(SEARCH("Muy Alta",N59)))</formula>
    </cfRule>
  </conditionalFormatting>
  <conditionalFormatting sqref="N62">
    <cfRule type="containsText" dxfId="454" priority="370" operator="containsText" text="Muy Baja">
      <formula>NOT(ISERROR(SEARCH("Muy Baja",N62)))</formula>
    </cfRule>
    <cfRule type="containsText" dxfId="453" priority="371" operator="containsText" text="Baja">
      <formula>NOT(ISERROR(SEARCH("Baja",N62)))</formula>
    </cfRule>
    <cfRule type="containsText" dxfId="452" priority="372" operator="containsText" text="Media">
      <formula>NOT(ISERROR(SEARCH("Media",N62)))</formula>
    </cfRule>
    <cfRule type="containsText" dxfId="451" priority="373" operator="containsText" text="Alta">
      <formula>NOT(ISERROR(SEARCH("Alta",N62)))</formula>
    </cfRule>
    <cfRule type="containsText" dxfId="450" priority="374" operator="containsText" text="Muy Alta">
      <formula>NOT(ISERROR(SEARCH("Muy Alta",N62)))</formula>
    </cfRule>
  </conditionalFormatting>
  <conditionalFormatting sqref="N65">
    <cfRule type="containsText" dxfId="449" priority="344" operator="containsText" text="Muy Baja">
      <formula>NOT(ISERROR(SEARCH("Muy Baja",N65)))</formula>
    </cfRule>
    <cfRule type="containsText" dxfId="448" priority="345" operator="containsText" text="Baja">
      <formula>NOT(ISERROR(SEARCH("Baja",N65)))</formula>
    </cfRule>
    <cfRule type="containsText" dxfId="447" priority="346" operator="containsText" text="Media">
      <formula>NOT(ISERROR(SEARCH("Media",N65)))</formula>
    </cfRule>
    <cfRule type="containsText" dxfId="446" priority="347" operator="containsText" text="Alta">
      <formula>NOT(ISERROR(SEARCH("Alta",N65)))</formula>
    </cfRule>
    <cfRule type="containsText" dxfId="445" priority="348" operator="containsText" text="Muy Alta">
      <formula>NOT(ISERROR(SEARCH("Muy Alta",N65)))</formula>
    </cfRule>
  </conditionalFormatting>
  <conditionalFormatting sqref="N68">
    <cfRule type="containsText" dxfId="444" priority="292" operator="containsText" text="Muy Baja">
      <formula>NOT(ISERROR(SEARCH("Muy Baja",N68)))</formula>
    </cfRule>
    <cfRule type="containsText" dxfId="443" priority="293" operator="containsText" text="Baja">
      <formula>NOT(ISERROR(SEARCH("Baja",N68)))</formula>
    </cfRule>
    <cfRule type="containsText" dxfId="442" priority="294" operator="containsText" text="Media">
      <formula>NOT(ISERROR(SEARCH("Media",N68)))</formula>
    </cfRule>
    <cfRule type="containsText" dxfId="441" priority="295" operator="containsText" text="Alta">
      <formula>NOT(ISERROR(SEARCH("Alta",N68)))</formula>
    </cfRule>
    <cfRule type="containsText" dxfId="440" priority="296" operator="containsText" text="Muy Alta">
      <formula>NOT(ISERROR(SEARCH("Muy Alta",N68)))</formula>
    </cfRule>
  </conditionalFormatting>
  <conditionalFormatting sqref="N71">
    <cfRule type="containsText" dxfId="439" priority="240" operator="containsText" text="Muy Baja">
      <formula>NOT(ISERROR(SEARCH("Muy Baja",N71)))</formula>
    </cfRule>
    <cfRule type="containsText" dxfId="438" priority="241" operator="containsText" text="Baja">
      <formula>NOT(ISERROR(SEARCH("Baja",N71)))</formula>
    </cfRule>
    <cfRule type="containsText" dxfId="437" priority="242" operator="containsText" text="Media">
      <formula>NOT(ISERROR(SEARCH("Media",N71)))</formula>
    </cfRule>
    <cfRule type="containsText" dxfId="436" priority="243" operator="containsText" text="Alta">
      <formula>NOT(ISERROR(SEARCH("Alta",N71)))</formula>
    </cfRule>
    <cfRule type="containsText" dxfId="435" priority="244" operator="containsText" text="Muy Alta">
      <formula>NOT(ISERROR(SEARCH("Muy Alta",N71)))</formula>
    </cfRule>
  </conditionalFormatting>
  <conditionalFormatting sqref="N74">
    <cfRule type="containsText" dxfId="434" priority="214" operator="containsText" text="Muy Baja">
      <formula>NOT(ISERROR(SEARCH("Muy Baja",N74)))</formula>
    </cfRule>
    <cfRule type="containsText" dxfId="433" priority="215" operator="containsText" text="Baja">
      <formula>NOT(ISERROR(SEARCH("Baja",N74)))</formula>
    </cfRule>
    <cfRule type="containsText" dxfId="432" priority="216" operator="containsText" text="Media">
      <formula>NOT(ISERROR(SEARCH("Media",N74)))</formula>
    </cfRule>
    <cfRule type="containsText" dxfId="431" priority="217" operator="containsText" text="Alta">
      <formula>NOT(ISERROR(SEARCH("Alta",N74)))</formula>
    </cfRule>
    <cfRule type="containsText" dxfId="430" priority="218" operator="containsText" text="Muy Alta">
      <formula>NOT(ISERROR(SEARCH("Muy Alta",N74)))</formula>
    </cfRule>
  </conditionalFormatting>
  <conditionalFormatting sqref="N77">
    <cfRule type="containsText" dxfId="429" priority="188" operator="containsText" text="Muy Baja">
      <formula>NOT(ISERROR(SEARCH("Muy Baja",N77)))</formula>
    </cfRule>
    <cfRule type="containsText" dxfId="428" priority="189" operator="containsText" text="Baja">
      <formula>NOT(ISERROR(SEARCH("Baja",N77)))</formula>
    </cfRule>
    <cfRule type="containsText" dxfId="427" priority="190" operator="containsText" text="Media">
      <formula>NOT(ISERROR(SEARCH("Media",N77)))</formula>
    </cfRule>
    <cfRule type="containsText" dxfId="426" priority="191" operator="containsText" text="Alta">
      <formula>NOT(ISERROR(SEARCH("Alta",N77)))</formula>
    </cfRule>
    <cfRule type="containsText" dxfId="425" priority="192" operator="containsText" text="Muy Alta">
      <formula>NOT(ISERROR(SEARCH("Muy Alta",N77)))</formula>
    </cfRule>
  </conditionalFormatting>
  <conditionalFormatting sqref="N80">
    <cfRule type="containsText" dxfId="424" priority="162" operator="containsText" text="Muy Baja">
      <formula>NOT(ISERROR(SEARCH("Muy Baja",N80)))</formula>
    </cfRule>
    <cfRule type="containsText" dxfId="423" priority="163" operator="containsText" text="Baja">
      <formula>NOT(ISERROR(SEARCH("Baja",N80)))</formula>
    </cfRule>
    <cfRule type="containsText" dxfId="422" priority="164" operator="containsText" text="Media">
      <formula>NOT(ISERROR(SEARCH("Media",N80)))</formula>
    </cfRule>
    <cfRule type="containsText" dxfId="421" priority="165" operator="containsText" text="Alta">
      <formula>NOT(ISERROR(SEARCH("Alta",N80)))</formula>
    </cfRule>
    <cfRule type="containsText" dxfId="420" priority="166" operator="containsText" text="Muy Alta">
      <formula>NOT(ISERROR(SEARCH("Muy Alta",N80)))</formula>
    </cfRule>
  </conditionalFormatting>
  <conditionalFormatting sqref="N83">
    <cfRule type="containsText" dxfId="419" priority="84" operator="containsText" text="Muy Baja">
      <formula>NOT(ISERROR(SEARCH("Muy Baja",N83)))</formula>
    </cfRule>
    <cfRule type="containsText" dxfId="418" priority="85" operator="containsText" text="Baja">
      <formula>NOT(ISERROR(SEARCH("Baja",N83)))</formula>
    </cfRule>
    <cfRule type="containsText" dxfId="417" priority="86" operator="containsText" text="Media">
      <formula>NOT(ISERROR(SEARCH("Media",N83)))</formula>
    </cfRule>
    <cfRule type="containsText" dxfId="416" priority="87" operator="containsText" text="Alta">
      <formula>NOT(ISERROR(SEARCH("Alta",N83)))</formula>
    </cfRule>
    <cfRule type="containsText" dxfId="415" priority="88" operator="containsText" text="Muy Alta">
      <formula>NOT(ISERROR(SEARCH("Muy Alta",N83)))</formula>
    </cfRule>
  </conditionalFormatting>
  <conditionalFormatting sqref="P26">
    <cfRule type="containsText" dxfId="414" priority="830" operator="containsText" text="Leve">
      <formula>NOT(ISERROR(SEARCH("Leve",P26)))</formula>
    </cfRule>
    <cfRule type="containsText" dxfId="413" priority="831" operator="containsText" text="Menor">
      <formula>NOT(ISERROR(SEARCH("Menor",P26)))</formula>
    </cfRule>
    <cfRule type="containsText" dxfId="412" priority="833" operator="containsText" text="Mayor">
      <formula>NOT(ISERROR(SEARCH("Mayor",P26)))</formula>
    </cfRule>
    <cfRule type="containsText" dxfId="411" priority="834" operator="containsText" text="Catastrófico">
      <formula>NOT(ISERROR(SEARCH("Catastrófico",P26)))</formula>
    </cfRule>
  </conditionalFormatting>
  <conditionalFormatting sqref="P29">
    <cfRule type="containsText" dxfId="410" priority="724" operator="containsText" text="Leve">
      <formula>NOT(ISERROR(SEARCH("Leve",P29)))</formula>
    </cfRule>
    <cfRule type="containsText" dxfId="409" priority="725" operator="containsText" text="Menor">
      <formula>NOT(ISERROR(SEARCH("Menor",P29)))</formula>
    </cfRule>
    <cfRule type="containsText" dxfId="408" priority="727" operator="containsText" text="Mayor">
      <formula>NOT(ISERROR(SEARCH("Mayor",P29)))</formula>
    </cfRule>
    <cfRule type="containsText" dxfId="407" priority="728" operator="containsText" text="Catastrófico">
      <formula>NOT(ISERROR(SEARCH("Catastrófico",P29)))</formula>
    </cfRule>
  </conditionalFormatting>
  <conditionalFormatting sqref="P32">
    <cfRule type="containsText" dxfId="406" priority="670" operator="containsText" text="Leve">
      <formula>NOT(ISERROR(SEARCH("Leve",P32)))</formula>
    </cfRule>
    <cfRule type="containsText" dxfId="405" priority="671" operator="containsText" text="Menor">
      <formula>NOT(ISERROR(SEARCH("Menor",P32)))</formula>
    </cfRule>
    <cfRule type="containsText" dxfId="404" priority="673" operator="containsText" text="Mayor">
      <formula>NOT(ISERROR(SEARCH("Mayor",P32)))</formula>
    </cfRule>
    <cfRule type="containsText" dxfId="403" priority="674" operator="containsText" text="Catastrófico">
      <formula>NOT(ISERROR(SEARCH("Catastrófico",P32)))</formula>
    </cfRule>
  </conditionalFormatting>
  <conditionalFormatting sqref="P35">
    <cfRule type="containsText" dxfId="402" priority="640" operator="containsText" text="Leve">
      <formula>NOT(ISERROR(SEARCH("Leve",P35)))</formula>
    </cfRule>
    <cfRule type="containsText" dxfId="401" priority="641" operator="containsText" text="Menor">
      <formula>NOT(ISERROR(SEARCH("Menor",P35)))</formula>
    </cfRule>
    <cfRule type="containsText" dxfId="400" priority="643" operator="containsText" text="Mayor">
      <formula>NOT(ISERROR(SEARCH("Mayor",P35)))</formula>
    </cfRule>
    <cfRule type="containsText" dxfId="399" priority="644" operator="containsText" text="Catastrófico">
      <formula>NOT(ISERROR(SEARCH("Catastrófico",P35)))</formula>
    </cfRule>
  </conditionalFormatting>
  <conditionalFormatting sqref="P38">
    <cfRule type="containsText" dxfId="398" priority="614" operator="containsText" text="Leve">
      <formula>NOT(ISERROR(SEARCH("Leve",P38)))</formula>
    </cfRule>
    <cfRule type="containsText" dxfId="397" priority="615" operator="containsText" text="Menor">
      <formula>NOT(ISERROR(SEARCH("Menor",P38)))</formula>
    </cfRule>
    <cfRule type="containsText" dxfId="396" priority="617" operator="containsText" text="Mayor">
      <formula>NOT(ISERROR(SEARCH("Mayor",P38)))</formula>
    </cfRule>
    <cfRule type="containsText" dxfId="395" priority="618" operator="containsText" text="Catastrófico">
      <formula>NOT(ISERROR(SEARCH("Catastrófico",P38)))</formula>
    </cfRule>
  </conditionalFormatting>
  <conditionalFormatting sqref="P41">
    <cfRule type="containsText" dxfId="394" priority="588" operator="containsText" text="Leve">
      <formula>NOT(ISERROR(SEARCH("Leve",P41)))</formula>
    </cfRule>
    <cfRule type="containsText" dxfId="393" priority="589" operator="containsText" text="Menor">
      <formula>NOT(ISERROR(SEARCH("Menor",P41)))</formula>
    </cfRule>
    <cfRule type="containsText" dxfId="392" priority="591" operator="containsText" text="Mayor">
      <formula>NOT(ISERROR(SEARCH("Mayor",P41)))</formula>
    </cfRule>
    <cfRule type="containsText" dxfId="391" priority="592" operator="containsText" text="Catastrófico">
      <formula>NOT(ISERROR(SEARCH("Catastrófico",P41)))</formula>
    </cfRule>
  </conditionalFormatting>
  <conditionalFormatting sqref="P44">
    <cfRule type="containsText" dxfId="390" priority="536" operator="containsText" text="Leve">
      <formula>NOT(ISERROR(SEARCH("Leve",P44)))</formula>
    </cfRule>
    <cfRule type="containsText" dxfId="389" priority="537" operator="containsText" text="Menor">
      <formula>NOT(ISERROR(SEARCH("Menor",P44)))</formula>
    </cfRule>
    <cfRule type="containsText" dxfId="388" priority="539" operator="containsText" text="Mayor">
      <formula>NOT(ISERROR(SEARCH("Mayor",P44)))</formula>
    </cfRule>
    <cfRule type="containsText" dxfId="387" priority="540" operator="containsText" text="Catastrófico">
      <formula>NOT(ISERROR(SEARCH("Catastrófico",P44)))</formula>
    </cfRule>
  </conditionalFormatting>
  <conditionalFormatting sqref="P47">
    <cfRule type="containsText" dxfId="386" priority="510" operator="containsText" text="Leve">
      <formula>NOT(ISERROR(SEARCH("Leve",P47)))</formula>
    </cfRule>
    <cfRule type="containsText" dxfId="385" priority="511" operator="containsText" text="Menor">
      <formula>NOT(ISERROR(SEARCH("Menor",P47)))</formula>
    </cfRule>
    <cfRule type="containsText" dxfId="384" priority="513" operator="containsText" text="Mayor">
      <formula>NOT(ISERROR(SEARCH("Mayor",P47)))</formula>
    </cfRule>
    <cfRule type="containsText" dxfId="383" priority="514" operator="containsText" text="Catastrófico">
      <formula>NOT(ISERROR(SEARCH("Catastrófico",P47)))</formula>
    </cfRule>
  </conditionalFormatting>
  <conditionalFormatting sqref="P50">
    <cfRule type="containsText" dxfId="382" priority="484" operator="containsText" text="Leve">
      <formula>NOT(ISERROR(SEARCH("Leve",P50)))</formula>
    </cfRule>
    <cfRule type="containsText" dxfId="381" priority="485" operator="containsText" text="Menor">
      <formula>NOT(ISERROR(SEARCH("Menor",P50)))</formula>
    </cfRule>
    <cfRule type="containsText" dxfId="380" priority="487" operator="containsText" text="Mayor">
      <formula>NOT(ISERROR(SEARCH("Mayor",P50)))</formula>
    </cfRule>
    <cfRule type="containsText" dxfId="379" priority="488" operator="containsText" text="Catastrófico">
      <formula>NOT(ISERROR(SEARCH("Catastrófico",P50)))</formula>
    </cfRule>
  </conditionalFormatting>
  <conditionalFormatting sqref="P53">
    <cfRule type="containsText" dxfId="378" priority="458" operator="containsText" text="Leve">
      <formula>NOT(ISERROR(SEARCH("Leve",P53)))</formula>
    </cfRule>
    <cfRule type="containsText" dxfId="377" priority="459" operator="containsText" text="Menor">
      <formula>NOT(ISERROR(SEARCH("Menor",P53)))</formula>
    </cfRule>
    <cfRule type="containsText" dxfId="376" priority="461" operator="containsText" text="Mayor">
      <formula>NOT(ISERROR(SEARCH("Mayor",P53)))</formula>
    </cfRule>
    <cfRule type="containsText" dxfId="375" priority="462" operator="containsText" text="Catastrófico">
      <formula>NOT(ISERROR(SEARCH("Catastrófico",P53)))</formula>
    </cfRule>
  </conditionalFormatting>
  <conditionalFormatting sqref="P56">
    <cfRule type="containsText" dxfId="374" priority="432" operator="containsText" text="Leve">
      <formula>NOT(ISERROR(SEARCH("Leve",P56)))</formula>
    </cfRule>
    <cfRule type="containsText" dxfId="373" priority="433" operator="containsText" text="Menor">
      <formula>NOT(ISERROR(SEARCH("Menor",P56)))</formula>
    </cfRule>
    <cfRule type="containsText" dxfId="372" priority="435" operator="containsText" text="Mayor">
      <formula>NOT(ISERROR(SEARCH("Mayor",P56)))</formula>
    </cfRule>
    <cfRule type="containsText" dxfId="371" priority="436" operator="containsText" text="Catastrófico">
      <formula>NOT(ISERROR(SEARCH("Catastrófico",P56)))</formula>
    </cfRule>
  </conditionalFormatting>
  <conditionalFormatting sqref="P59">
    <cfRule type="containsText" dxfId="370" priority="406" operator="containsText" text="Leve">
      <formula>NOT(ISERROR(SEARCH("Leve",P59)))</formula>
    </cfRule>
    <cfRule type="containsText" dxfId="369" priority="407" operator="containsText" text="Menor">
      <formula>NOT(ISERROR(SEARCH("Menor",P59)))</formula>
    </cfRule>
    <cfRule type="containsText" dxfId="368" priority="409" operator="containsText" text="Mayor">
      <formula>NOT(ISERROR(SEARCH("Mayor",P59)))</formula>
    </cfRule>
    <cfRule type="containsText" dxfId="367" priority="410" operator="containsText" text="Catastrófico">
      <formula>NOT(ISERROR(SEARCH("Catastrófico",P59)))</formula>
    </cfRule>
  </conditionalFormatting>
  <conditionalFormatting sqref="P62">
    <cfRule type="containsText" dxfId="366" priority="380" operator="containsText" text="Leve">
      <formula>NOT(ISERROR(SEARCH("Leve",P62)))</formula>
    </cfRule>
    <cfRule type="containsText" dxfId="365" priority="381" operator="containsText" text="Menor">
      <formula>NOT(ISERROR(SEARCH("Menor",P62)))</formula>
    </cfRule>
    <cfRule type="containsText" dxfId="364" priority="383" operator="containsText" text="Mayor">
      <formula>NOT(ISERROR(SEARCH("Mayor",P62)))</formula>
    </cfRule>
    <cfRule type="containsText" dxfId="363" priority="384" operator="containsText" text="Catastrófico">
      <formula>NOT(ISERROR(SEARCH("Catastrófico",P62)))</formula>
    </cfRule>
  </conditionalFormatting>
  <conditionalFormatting sqref="P65">
    <cfRule type="containsText" dxfId="362" priority="354" operator="containsText" text="Leve">
      <formula>NOT(ISERROR(SEARCH("Leve",P65)))</formula>
    </cfRule>
    <cfRule type="containsText" dxfId="361" priority="355" operator="containsText" text="Menor">
      <formula>NOT(ISERROR(SEARCH("Menor",P65)))</formula>
    </cfRule>
    <cfRule type="containsText" dxfId="360" priority="357" operator="containsText" text="Mayor">
      <formula>NOT(ISERROR(SEARCH("Mayor",P65)))</formula>
    </cfRule>
    <cfRule type="containsText" dxfId="359" priority="358" operator="containsText" text="Catastrófico">
      <formula>NOT(ISERROR(SEARCH("Catastrófico",P65)))</formula>
    </cfRule>
  </conditionalFormatting>
  <conditionalFormatting sqref="P68">
    <cfRule type="containsText" dxfId="358" priority="302" operator="containsText" text="Leve">
      <formula>NOT(ISERROR(SEARCH("Leve",P68)))</formula>
    </cfRule>
    <cfRule type="containsText" dxfId="357" priority="303" operator="containsText" text="Menor">
      <formula>NOT(ISERROR(SEARCH("Menor",P68)))</formula>
    </cfRule>
    <cfRule type="containsText" dxfId="356" priority="305" operator="containsText" text="Mayor">
      <formula>NOT(ISERROR(SEARCH("Mayor",P68)))</formula>
    </cfRule>
    <cfRule type="containsText" dxfId="355" priority="306" operator="containsText" text="Catastrófico">
      <formula>NOT(ISERROR(SEARCH("Catastrófico",P68)))</formula>
    </cfRule>
  </conditionalFormatting>
  <conditionalFormatting sqref="P71">
    <cfRule type="containsText" dxfId="354" priority="250" operator="containsText" text="Leve">
      <formula>NOT(ISERROR(SEARCH("Leve",P71)))</formula>
    </cfRule>
    <cfRule type="containsText" dxfId="353" priority="251" operator="containsText" text="Menor">
      <formula>NOT(ISERROR(SEARCH("Menor",P71)))</formula>
    </cfRule>
    <cfRule type="containsText" dxfId="352" priority="253" operator="containsText" text="Mayor">
      <formula>NOT(ISERROR(SEARCH("Mayor",P71)))</formula>
    </cfRule>
    <cfRule type="containsText" dxfId="351" priority="254" operator="containsText" text="Catastrófico">
      <formula>NOT(ISERROR(SEARCH("Catastrófico",P71)))</formula>
    </cfRule>
  </conditionalFormatting>
  <conditionalFormatting sqref="P74">
    <cfRule type="containsText" dxfId="350" priority="224" operator="containsText" text="Leve">
      <formula>NOT(ISERROR(SEARCH("Leve",P74)))</formula>
    </cfRule>
    <cfRule type="containsText" dxfId="349" priority="225" operator="containsText" text="Menor">
      <formula>NOT(ISERROR(SEARCH("Menor",P74)))</formula>
    </cfRule>
    <cfRule type="containsText" dxfId="348" priority="227" operator="containsText" text="Mayor">
      <formula>NOT(ISERROR(SEARCH("Mayor",P74)))</formula>
    </cfRule>
    <cfRule type="containsText" dxfId="347" priority="228" operator="containsText" text="Catastrófico">
      <formula>NOT(ISERROR(SEARCH("Catastrófico",P74)))</formula>
    </cfRule>
  </conditionalFormatting>
  <conditionalFormatting sqref="P77">
    <cfRule type="containsText" dxfId="346" priority="198" operator="containsText" text="Leve">
      <formula>NOT(ISERROR(SEARCH("Leve",P77)))</formula>
    </cfRule>
    <cfRule type="containsText" dxfId="345" priority="199" operator="containsText" text="Menor">
      <formula>NOT(ISERROR(SEARCH("Menor",P77)))</formula>
    </cfRule>
    <cfRule type="containsText" dxfId="344" priority="201" operator="containsText" text="Mayor">
      <formula>NOT(ISERROR(SEARCH("Mayor",P77)))</formula>
    </cfRule>
    <cfRule type="containsText" dxfId="343" priority="202" operator="containsText" text="Catastrófico">
      <formula>NOT(ISERROR(SEARCH("Catastrófico",P77)))</formula>
    </cfRule>
  </conditionalFormatting>
  <conditionalFormatting sqref="P80">
    <cfRule type="containsText" dxfId="342" priority="172" operator="containsText" text="Leve">
      <formula>NOT(ISERROR(SEARCH("Leve",P80)))</formula>
    </cfRule>
    <cfRule type="containsText" dxfId="341" priority="173" operator="containsText" text="Menor">
      <formula>NOT(ISERROR(SEARCH("Menor",P80)))</formula>
    </cfRule>
    <cfRule type="containsText" dxfId="340" priority="175" operator="containsText" text="Mayor">
      <formula>NOT(ISERROR(SEARCH("Mayor",P80)))</formula>
    </cfRule>
    <cfRule type="containsText" dxfId="339" priority="176" operator="containsText" text="Catastrófico">
      <formula>NOT(ISERROR(SEARCH("Catastrófico",P80)))</formula>
    </cfRule>
  </conditionalFormatting>
  <conditionalFormatting sqref="P83">
    <cfRule type="containsText" dxfId="338" priority="94" operator="containsText" text="Leve">
      <formula>NOT(ISERROR(SEARCH("Leve",P83)))</formula>
    </cfRule>
    <cfRule type="containsText" dxfId="337" priority="95" operator="containsText" text="Menor">
      <formula>NOT(ISERROR(SEARCH("Menor",P83)))</formula>
    </cfRule>
    <cfRule type="containsText" dxfId="336" priority="97" operator="containsText" text="Mayor">
      <formula>NOT(ISERROR(SEARCH("Mayor",P83)))</formula>
    </cfRule>
    <cfRule type="containsText" dxfId="335" priority="98" operator="containsText" text="Catastrófico">
      <formula>NOT(ISERROR(SEARCH("Catastrófico",P83)))</formula>
    </cfRule>
  </conditionalFormatting>
  <conditionalFormatting sqref="P26:Q26">
    <cfRule type="containsText" dxfId="334" priority="832" operator="containsText" text="Moderado">
      <formula>NOT(ISERROR(SEARCH("Moderado",P26)))</formula>
    </cfRule>
  </conditionalFormatting>
  <conditionalFormatting sqref="P29:Q29">
    <cfRule type="containsText" dxfId="333" priority="726" operator="containsText" text="Moderado">
      <formula>NOT(ISERROR(SEARCH("Moderado",P29)))</formula>
    </cfRule>
  </conditionalFormatting>
  <conditionalFormatting sqref="P32:Q32">
    <cfRule type="containsText" dxfId="332" priority="672" operator="containsText" text="Moderado">
      <formula>NOT(ISERROR(SEARCH("Moderado",P32)))</formula>
    </cfRule>
  </conditionalFormatting>
  <conditionalFormatting sqref="P35:Q35">
    <cfRule type="containsText" dxfId="331" priority="642" operator="containsText" text="Moderado">
      <formula>NOT(ISERROR(SEARCH("Moderado",P35)))</formula>
    </cfRule>
  </conditionalFormatting>
  <conditionalFormatting sqref="P38:Q38">
    <cfRule type="containsText" dxfId="330" priority="616" operator="containsText" text="Moderado">
      <formula>NOT(ISERROR(SEARCH("Moderado",P38)))</formula>
    </cfRule>
  </conditionalFormatting>
  <conditionalFormatting sqref="P41:Q41">
    <cfRule type="containsText" dxfId="329" priority="590" operator="containsText" text="Moderado">
      <formula>NOT(ISERROR(SEARCH("Moderado",P41)))</formula>
    </cfRule>
  </conditionalFormatting>
  <conditionalFormatting sqref="P44:Q44">
    <cfRule type="containsText" dxfId="328" priority="538" operator="containsText" text="Moderado">
      <formula>NOT(ISERROR(SEARCH("Moderado",P44)))</formula>
    </cfRule>
  </conditionalFormatting>
  <conditionalFormatting sqref="P47:Q47">
    <cfRule type="containsText" dxfId="327" priority="512" operator="containsText" text="Moderado">
      <formula>NOT(ISERROR(SEARCH("Moderado",P47)))</formula>
    </cfRule>
  </conditionalFormatting>
  <conditionalFormatting sqref="P50:Q50">
    <cfRule type="containsText" dxfId="326" priority="486" operator="containsText" text="Moderado">
      <formula>NOT(ISERROR(SEARCH("Moderado",P50)))</formula>
    </cfRule>
  </conditionalFormatting>
  <conditionalFormatting sqref="P53:Q53">
    <cfRule type="containsText" dxfId="325" priority="460" operator="containsText" text="Moderado">
      <formula>NOT(ISERROR(SEARCH("Moderado",P53)))</formula>
    </cfRule>
  </conditionalFormatting>
  <conditionalFormatting sqref="P56:Q56">
    <cfRule type="containsText" dxfId="324" priority="434" operator="containsText" text="Moderado">
      <formula>NOT(ISERROR(SEARCH("Moderado",P56)))</formula>
    </cfRule>
  </conditionalFormatting>
  <conditionalFormatting sqref="P59:Q59">
    <cfRule type="containsText" dxfId="323" priority="408" operator="containsText" text="Moderado">
      <formula>NOT(ISERROR(SEARCH("Moderado",P59)))</formula>
    </cfRule>
  </conditionalFormatting>
  <conditionalFormatting sqref="P62:Q62">
    <cfRule type="containsText" dxfId="322" priority="382" operator="containsText" text="Moderado">
      <formula>NOT(ISERROR(SEARCH("Moderado",P62)))</formula>
    </cfRule>
  </conditionalFormatting>
  <conditionalFormatting sqref="P65:Q65">
    <cfRule type="containsText" dxfId="321" priority="356" operator="containsText" text="Moderado">
      <formula>NOT(ISERROR(SEARCH("Moderado",P65)))</formula>
    </cfRule>
  </conditionalFormatting>
  <conditionalFormatting sqref="P68:Q68">
    <cfRule type="containsText" dxfId="320" priority="304" operator="containsText" text="Moderado">
      <formula>NOT(ISERROR(SEARCH("Moderado",P68)))</formula>
    </cfRule>
  </conditionalFormatting>
  <conditionalFormatting sqref="P71:Q71">
    <cfRule type="containsText" dxfId="319" priority="252" operator="containsText" text="Moderado">
      <formula>NOT(ISERROR(SEARCH("Moderado",P71)))</formula>
    </cfRule>
  </conditionalFormatting>
  <conditionalFormatting sqref="P74:Q74">
    <cfRule type="containsText" dxfId="318" priority="226" operator="containsText" text="Moderado">
      <formula>NOT(ISERROR(SEARCH("Moderado",P74)))</formula>
    </cfRule>
  </conditionalFormatting>
  <conditionalFormatting sqref="P77:Q77">
    <cfRule type="containsText" dxfId="317" priority="200" operator="containsText" text="Moderado">
      <formula>NOT(ISERROR(SEARCH("Moderado",P77)))</formula>
    </cfRule>
  </conditionalFormatting>
  <conditionalFormatting sqref="P80:Q80">
    <cfRule type="containsText" dxfId="316" priority="174" operator="containsText" text="Moderado">
      <formula>NOT(ISERROR(SEARCH("Moderado",P80)))</formula>
    </cfRule>
  </conditionalFormatting>
  <conditionalFormatting sqref="P83:Q83">
    <cfRule type="containsText" dxfId="315" priority="96" operator="containsText" text="Moderado">
      <formula>NOT(ISERROR(SEARCH("Moderado",P83)))</formula>
    </cfRule>
  </conditionalFormatting>
  <conditionalFormatting sqref="Q26">
    <cfRule type="containsText" dxfId="314" priority="839" operator="containsText" text="Bajo">
      <formula>NOT(ISERROR(SEARCH("Bajo",Q26)))</formula>
    </cfRule>
    <cfRule type="containsText" dxfId="313" priority="841" operator="containsText" text="Alto">
      <formula>NOT(ISERROR(SEARCH("Alto",Q26)))</formula>
    </cfRule>
    <cfRule type="containsText" dxfId="312" priority="842" operator="containsText" text="Extremo">
      <formula>NOT(ISERROR(SEARCH("Extremo",Q26)))</formula>
    </cfRule>
  </conditionalFormatting>
  <conditionalFormatting sqref="Q29">
    <cfRule type="containsText" dxfId="311" priority="729" operator="containsText" text="Bajo">
      <formula>NOT(ISERROR(SEARCH("Bajo",Q29)))</formula>
    </cfRule>
    <cfRule type="containsText" dxfId="310" priority="730" operator="containsText" text="Alto">
      <formula>NOT(ISERROR(SEARCH("Alto",Q29)))</formula>
    </cfRule>
    <cfRule type="containsText" dxfId="309" priority="731" operator="containsText" text="Extremo">
      <formula>NOT(ISERROR(SEARCH("Extremo",Q29)))</formula>
    </cfRule>
  </conditionalFormatting>
  <conditionalFormatting sqref="Q32">
    <cfRule type="containsText" dxfId="308" priority="675" operator="containsText" text="Bajo">
      <formula>NOT(ISERROR(SEARCH("Bajo",Q32)))</formula>
    </cfRule>
    <cfRule type="containsText" dxfId="307" priority="676" operator="containsText" text="Alto">
      <formula>NOT(ISERROR(SEARCH("Alto",Q32)))</formula>
    </cfRule>
    <cfRule type="containsText" dxfId="306" priority="677" operator="containsText" text="Extremo">
      <formula>NOT(ISERROR(SEARCH("Extremo",Q32)))</formula>
    </cfRule>
  </conditionalFormatting>
  <conditionalFormatting sqref="Q35">
    <cfRule type="containsText" dxfId="305" priority="645" operator="containsText" text="Bajo">
      <formula>NOT(ISERROR(SEARCH("Bajo",Q35)))</formula>
    </cfRule>
    <cfRule type="containsText" dxfId="304" priority="646" operator="containsText" text="Alto">
      <formula>NOT(ISERROR(SEARCH("Alto",Q35)))</formula>
    </cfRule>
    <cfRule type="containsText" dxfId="303" priority="647" operator="containsText" text="Extremo">
      <formula>NOT(ISERROR(SEARCH("Extremo",Q35)))</formula>
    </cfRule>
  </conditionalFormatting>
  <conditionalFormatting sqref="Q38">
    <cfRule type="containsText" dxfId="302" priority="619" operator="containsText" text="Bajo">
      <formula>NOT(ISERROR(SEARCH("Bajo",Q38)))</formula>
    </cfRule>
    <cfRule type="containsText" dxfId="301" priority="620" operator="containsText" text="Alto">
      <formula>NOT(ISERROR(SEARCH("Alto",Q38)))</formula>
    </cfRule>
    <cfRule type="containsText" dxfId="300" priority="621" operator="containsText" text="Extremo">
      <formula>NOT(ISERROR(SEARCH("Extremo",Q38)))</formula>
    </cfRule>
  </conditionalFormatting>
  <conditionalFormatting sqref="Q41">
    <cfRule type="containsText" dxfId="299" priority="593" operator="containsText" text="Bajo">
      <formula>NOT(ISERROR(SEARCH("Bajo",Q41)))</formula>
    </cfRule>
    <cfRule type="containsText" dxfId="298" priority="594" operator="containsText" text="Alto">
      <formula>NOT(ISERROR(SEARCH("Alto",Q41)))</formula>
    </cfRule>
    <cfRule type="containsText" dxfId="297" priority="595" operator="containsText" text="Extremo">
      <formula>NOT(ISERROR(SEARCH("Extremo",Q41)))</formula>
    </cfRule>
  </conditionalFormatting>
  <conditionalFormatting sqref="Q44">
    <cfRule type="containsText" dxfId="296" priority="541" operator="containsText" text="Bajo">
      <formula>NOT(ISERROR(SEARCH("Bajo",Q44)))</formula>
    </cfRule>
    <cfRule type="containsText" dxfId="295" priority="542" operator="containsText" text="Alto">
      <formula>NOT(ISERROR(SEARCH("Alto",Q44)))</formula>
    </cfRule>
    <cfRule type="containsText" dxfId="294" priority="543" operator="containsText" text="Extremo">
      <formula>NOT(ISERROR(SEARCH("Extremo",Q44)))</formula>
    </cfRule>
  </conditionalFormatting>
  <conditionalFormatting sqref="Q47">
    <cfRule type="containsText" dxfId="293" priority="515" operator="containsText" text="Bajo">
      <formula>NOT(ISERROR(SEARCH("Bajo",Q47)))</formula>
    </cfRule>
    <cfRule type="containsText" dxfId="292" priority="516" operator="containsText" text="Alto">
      <formula>NOT(ISERROR(SEARCH("Alto",Q47)))</formula>
    </cfRule>
    <cfRule type="containsText" dxfId="291" priority="517" operator="containsText" text="Extremo">
      <formula>NOT(ISERROR(SEARCH("Extremo",Q47)))</formula>
    </cfRule>
  </conditionalFormatting>
  <conditionalFormatting sqref="Q50">
    <cfRule type="containsText" dxfId="290" priority="489" operator="containsText" text="Bajo">
      <formula>NOT(ISERROR(SEARCH("Bajo",Q50)))</formula>
    </cfRule>
    <cfRule type="containsText" dxfId="289" priority="490" operator="containsText" text="Alto">
      <formula>NOT(ISERROR(SEARCH("Alto",Q50)))</formula>
    </cfRule>
    <cfRule type="containsText" dxfId="288" priority="491" operator="containsText" text="Extremo">
      <formula>NOT(ISERROR(SEARCH("Extremo",Q50)))</formula>
    </cfRule>
  </conditionalFormatting>
  <conditionalFormatting sqref="Q53">
    <cfRule type="containsText" dxfId="287" priority="463" operator="containsText" text="Bajo">
      <formula>NOT(ISERROR(SEARCH("Bajo",Q53)))</formula>
    </cfRule>
    <cfRule type="containsText" dxfId="286" priority="464" operator="containsText" text="Alto">
      <formula>NOT(ISERROR(SEARCH("Alto",Q53)))</formula>
    </cfRule>
    <cfRule type="containsText" dxfId="285" priority="465" operator="containsText" text="Extremo">
      <formula>NOT(ISERROR(SEARCH("Extremo",Q53)))</formula>
    </cfRule>
  </conditionalFormatting>
  <conditionalFormatting sqref="Q56">
    <cfRule type="containsText" dxfId="284" priority="437" operator="containsText" text="Bajo">
      <formula>NOT(ISERROR(SEARCH("Bajo",Q56)))</formula>
    </cfRule>
    <cfRule type="containsText" dxfId="283" priority="438" operator="containsText" text="Alto">
      <formula>NOT(ISERROR(SEARCH("Alto",Q56)))</formula>
    </cfRule>
    <cfRule type="containsText" dxfId="282" priority="439" operator="containsText" text="Extremo">
      <formula>NOT(ISERROR(SEARCH("Extremo",Q56)))</formula>
    </cfRule>
  </conditionalFormatting>
  <conditionalFormatting sqref="Q59">
    <cfRule type="containsText" dxfId="281" priority="411" operator="containsText" text="Bajo">
      <formula>NOT(ISERROR(SEARCH("Bajo",Q59)))</formula>
    </cfRule>
    <cfRule type="containsText" dxfId="280" priority="412" operator="containsText" text="Alto">
      <formula>NOT(ISERROR(SEARCH("Alto",Q59)))</formula>
    </cfRule>
    <cfRule type="containsText" dxfId="279" priority="413" operator="containsText" text="Extremo">
      <formula>NOT(ISERROR(SEARCH("Extremo",Q59)))</formula>
    </cfRule>
  </conditionalFormatting>
  <conditionalFormatting sqref="Q62">
    <cfRule type="containsText" dxfId="278" priority="385" operator="containsText" text="Bajo">
      <formula>NOT(ISERROR(SEARCH("Bajo",Q62)))</formula>
    </cfRule>
    <cfRule type="containsText" dxfId="277" priority="386" operator="containsText" text="Alto">
      <formula>NOT(ISERROR(SEARCH("Alto",Q62)))</formula>
    </cfRule>
    <cfRule type="containsText" dxfId="276" priority="387" operator="containsText" text="Extremo">
      <formula>NOT(ISERROR(SEARCH("Extremo",Q62)))</formula>
    </cfRule>
  </conditionalFormatting>
  <conditionalFormatting sqref="Q65">
    <cfRule type="containsText" dxfId="275" priority="359" operator="containsText" text="Bajo">
      <formula>NOT(ISERROR(SEARCH("Bajo",Q65)))</formula>
    </cfRule>
    <cfRule type="containsText" dxfId="274" priority="360" operator="containsText" text="Alto">
      <formula>NOT(ISERROR(SEARCH("Alto",Q65)))</formula>
    </cfRule>
    <cfRule type="containsText" dxfId="273" priority="361" operator="containsText" text="Extremo">
      <formula>NOT(ISERROR(SEARCH("Extremo",Q65)))</formula>
    </cfRule>
  </conditionalFormatting>
  <conditionalFormatting sqref="Q68">
    <cfRule type="containsText" dxfId="272" priority="307" operator="containsText" text="Bajo">
      <formula>NOT(ISERROR(SEARCH("Bajo",Q68)))</formula>
    </cfRule>
    <cfRule type="containsText" dxfId="271" priority="308" operator="containsText" text="Alto">
      <formula>NOT(ISERROR(SEARCH("Alto",Q68)))</formula>
    </cfRule>
    <cfRule type="containsText" dxfId="270" priority="309" operator="containsText" text="Extremo">
      <formula>NOT(ISERROR(SEARCH("Extremo",Q68)))</formula>
    </cfRule>
  </conditionalFormatting>
  <conditionalFormatting sqref="Q71">
    <cfRule type="containsText" dxfId="269" priority="255" operator="containsText" text="Bajo">
      <formula>NOT(ISERROR(SEARCH("Bajo",Q71)))</formula>
    </cfRule>
    <cfRule type="containsText" dxfId="268" priority="256" operator="containsText" text="Alto">
      <formula>NOT(ISERROR(SEARCH("Alto",Q71)))</formula>
    </cfRule>
    <cfRule type="containsText" dxfId="267" priority="257" operator="containsText" text="Extremo">
      <formula>NOT(ISERROR(SEARCH("Extremo",Q71)))</formula>
    </cfRule>
  </conditionalFormatting>
  <conditionalFormatting sqref="Q74">
    <cfRule type="containsText" dxfId="266" priority="229" operator="containsText" text="Bajo">
      <formula>NOT(ISERROR(SEARCH("Bajo",Q74)))</formula>
    </cfRule>
    <cfRule type="containsText" dxfId="265" priority="230" operator="containsText" text="Alto">
      <formula>NOT(ISERROR(SEARCH("Alto",Q74)))</formula>
    </cfRule>
    <cfRule type="containsText" dxfId="264" priority="231" operator="containsText" text="Extremo">
      <formula>NOT(ISERROR(SEARCH("Extremo",Q74)))</formula>
    </cfRule>
  </conditionalFormatting>
  <conditionalFormatting sqref="Q77">
    <cfRule type="containsText" dxfId="263" priority="203" operator="containsText" text="Bajo">
      <formula>NOT(ISERROR(SEARCH("Bajo",Q77)))</formula>
    </cfRule>
    <cfRule type="containsText" dxfId="262" priority="204" operator="containsText" text="Alto">
      <formula>NOT(ISERROR(SEARCH("Alto",Q77)))</formula>
    </cfRule>
    <cfRule type="containsText" dxfId="261" priority="205" operator="containsText" text="Extremo">
      <formula>NOT(ISERROR(SEARCH("Extremo",Q77)))</formula>
    </cfRule>
  </conditionalFormatting>
  <conditionalFormatting sqref="Q80">
    <cfRule type="containsText" dxfId="260" priority="177" operator="containsText" text="Bajo">
      <formula>NOT(ISERROR(SEARCH("Bajo",Q80)))</formula>
    </cfRule>
    <cfRule type="containsText" dxfId="259" priority="178" operator="containsText" text="Alto">
      <formula>NOT(ISERROR(SEARCH("Alto",Q80)))</formula>
    </cfRule>
    <cfRule type="containsText" dxfId="258" priority="179" operator="containsText" text="Extremo">
      <formula>NOT(ISERROR(SEARCH("Extremo",Q80)))</formula>
    </cfRule>
  </conditionalFormatting>
  <conditionalFormatting sqref="Q83">
    <cfRule type="containsText" dxfId="257" priority="99" operator="containsText" text="Bajo">
      <formula>NOT(ISERROR(SEARCH("Bajo",Q83)))</formula>
    </cfRule>
    <cfRule type="containsText" dxfId="256" priority="100" operator="containsText" text="Alto">
      <formula>NOT(ISERROR(SEARCH("Alto",Q83)))</formula>
    </cfRule>
    <cfRule type="containsText" dxfId="255" priority="101" operator="containsText" text="Extremo">
      <formula>NOT(ISERROR(SEARCH("Extremo",Q83)))</formula>
    </cfRule>
  </conditionalFormatting>
  <conditionalFormatting sqref="AM26">
    <cfRule type="containsText" dxfId="254" priority="815" operator="containsText" text="Muy Baja">
      <formula>NOT(ISERROR(SEARCH("Muy Baja",AM26)))</formula>
    </cfRule>
    <cfRule type="containsText" dxfId="253" priority="821" operator="containsText" text="Baja">
      <formula>NOT(ISERROR(SEARCH("Baja",AM26)))</formula>
    </cfRule>
    <cfRule type="containsText" dxfId="252" priority="822" operator="containsText" text="Media">
      <formula>NOT(ISERROR(SEARCH("Media",AM26)))</formula>
    </cfRule>
    <cfRule type="containsText" dxfId="251" priority="823" operator="containsText" text="Alta">
      <formula>NOT(ISERROR(SEARCH("Alta",AM26)))</formula>
    </cfRule>
    <cfRule type="containsText" dxfId="250" priority="824" operator="containsText" text="Muy Alta">
      <formula>NOT(ISERROR(SEARCH("Muy Alta",AM26)))</formula>
    </cfRule>
  </conditionalFormatting>
  <conditionalFormatting sqref="AM29">
    <cfRule type="containsText" dxfId="249" priority="719" operator="containsText" text="Muy Baja">
      <formula>NOT(ISERROR(SEARCH("Muy Baja",AM29)))</formula>
    </cfRule>
    <cfRule type="containsText" dxfId="248" priority="720" operator="containsText" text="Baja">
      <formula>NOT(ISERROR(SEARCH("Baja",AM29)))</formula>
    </cfRule>
    <cfRule type="containsText" dxfId="247" priority="721" operator="containsText" text="Media">
      <formula>NOT(ISERROR(SEARCH("Media",AM29)))</formula>
    </cfRule>
    <cfRule type="containsText" dxfId="246" priority="722" operator="containsText" text="Alta">
      <formula>NOT(ISERROR(SEARCH("Alta",AM29)))</formula>
    </cfRule>
    <cfRule type="containsText" dxfId="245" priority="723" operator="containsText" text="Muy Alta">
      <formula>NOT(ISERROR(SEARCH("Muy Alta",AM29)))</formula>
    </cfRule>
  </conditionalFormatting>
  <conditionalFormatting sqref="AM32">
    <cfRule type="containsText" dxfId="244" priority="665" operator="containsText" text="Muy Baja">
      <formula>NOT(ISERROR(SEARCH("Muy Baja",AM32)))</formula>
    </cfRule>
    <cfRule type="containsText" dxfId="243" priority="666" operator="containsText" text="Baja">
      <formula>NOT(ISERROR(SEARCH("Baja",AM32)))</formula>
    </cfRule>
    <cfRule type="containsText" dxfId="242" priority="667" operator="containsText" text="Media">
      <formula>NOT(ISERROR(SEARCH("Media",AM32)))</formula>
    </cfRule>
    <cfRule type="containsText" dxfId="241" priority="668" operator="containsText" text="Alta">
      <formula>NOT(ISERROR(SEARCH("Alta",AM32)))</formula>
    </cfRule>
    <cfRule type="containsText" dxfId="240" priority="669" operator="containsText" text="Muy Alta">
      <formula>NOT(ISERROR(SEARCH("Muy Alta",AM32)))</formula>
    </cfRule>
  </conditionalFormatting>
  <conditionalFormatting sqref="AM35">
    <cfRule type="containsText" dxfId="239" priority="635" operator="containsText" text="Muy Baja">
      <formula>NOT(ISERROR(SEARCH("Muy Baja",AM35)))</formula>
    </cfRule>
    <cfRule type="containsText" dxfId="238" priority="636" operator="containsText" text="Baja">
      <formula>NOT(ISERROR(SEARCH("Baja",AM35)))</formula>
    </cfRule>
    <cfRule type="containsText" dxfId="237" priority="637" operator="containsText" text="Media">
      <formula>NOT(ISERROR(SEARCH("Media",AM35)))</formula>
    </cfRule>
    <cfRule type="containsText" dxfId="236" priority="638" operator="containsText" text="Alta">
      <formula>NOT(ISERROR(SEARCH("Alta",AM35)))</formula>
    </cfRule>
    <cfRule type="containsText" dxfId="235" priority="639" operator="containsText" text="Muy Alta">
      <formula>NOT(ISERROR(SEARCH("Muy Alta",AM35)))</formula>
    </cfRule>
  </conditionalFormatting>
  <conditionalFormatting sqref="AM38">
    <cfRule type="containsText" dxfId="234" priority="609" operator="containsText" text="Muy Baja">
      <formula>NOT(ISERROR(SEARCH("Muy Baja",AM38)))</formula>
    </cfRule>
    <cfRule type="containsText" dxfId="233" priority="610" operator="containsText" text="Baja">
      <formula>NOT(ISERROR(SEARCH("Baja",AM38)))</formula>
    </cfRule>
    <cfRule type="containsText" dxfId="232" priority="611" operator="containsText" text="Media">
      <formula>NOT(ISERROR(SEARCH("Media",AM38)))</formula>
    </cfRule>
    <cfRule type="containsText" dxfId="231" priority="612" operator="containsText" text="Alta">
      <formula>NOT(ISERROR(SEARCH("Alta",AM38)))</formula>
    </cfRule>
    <cfRule type="containsText" dxfId="230" priority="613" operator="containsText" text="Muy Alta">
      <formula>NOT(ISERROR(SEARCH("Muy Alta",AM38)))</formula>
    </cfRule>
  </conditionalFormatting>
  <conditionalFormatting sqref="AM41">
    <cfRule type="containsText" dxfId="229" priority="583" operator="containsText" text="Muy Baja">
      <formula>NOT(ISERROR(SEARCH("Muy Baja",AM41)))</formula>
    </cfRule>
    <cfRule type="containsText" dxfId="228" priority="584" operator="containsText" text="Baja">
      <formula>NOT(ISERROR(SEARCH("Baja",AM41)))</formula>
    </cfRule>
    <cfRule type="containsText" dxfId="227" priority="585" operator="containsText" text="Media">
      <formula>NOT(ISERROR(SEARCH("Media",AM41)))</formula>
    </cfRule>
    <cfRule type="containsText" dxfId="226" priority="586" operator="containsText" text="Alta">
      <formula>NOT(ISERROR(SEARCH("Alta",AM41)))</formula>
    </cfRule>
    <cfRule type="containsText" dxfId="225" priority="587" operator="containsText" text="Muy Alta">
      <formula>NOT(ISERROR(SEARCH("Muy Alta",AM41)))</formula>
    </cfRule>
  </conditionalFormatting>
  <conditionalFormatting sqref="AM44">
    <cfRule type="containsText" dxfId="224" priority="531" operator="containsText" text="Muy Baja">
      <formula>NOT(ISERROR(SEARCH("Muy Baja",AM44)))</formula>
    </cfRule>
    <cfRule type="containsText" dxfId="223" priority="532" operator="containsText" text="Baja">
      <formula>NOT(ISERROR(SEARCH("Baja",AM44)))</formula>
    </cfRule>
    <cfRule type="containsText" dxfId="222" priority="533" operator="containsText" text="Media">
      <formula>NOT(ISERROR(SEARCH("Media",AM44)))</formula>
    </cfRule>
    <cfRule type="containsText" dxfId="221" priority="534" operator="containsText" text="Alta">
      <formula>NOT(ISERROR(SEARCH("Alta",AM44)))</formula>
    </cfRule>
    <cfRule type="containsText" dxfId="220" priority="535" operator="containsText" text="Muy Alta">
      <formula>NOT(ISERROR(SEARCH("Muy Alta",AM44)))</formula>
    </cfRule>
  </conditionalFormatting>
  <conditionalFormatting sqref="AM47">
    <cfRule type="containsText" dxfId="219" priority="505" operator="containsText" text="Muy Baja">
      <formula>NOT(ISERROR(SEARCH("Muy Baja",AM47)))</formula>
    </cfRule>
    <cfRule type="containsText" dxfId="218" priority="506" operator="containsText" text="Baja">
      <formula>NOT(ISERROR(SEARCH("Baja",AM47)))</formula>
    </cfRule>
    <cfRule type="containsText" dxfId="217" priority="507" operator="containsText" text="Media">
      <formula>NOT(ISERROR(SEARCH("Media",AM47)))</formula>
    </cfRule>
    <cfRule type="containsText" dxfId="216" priority="508" operator="containsText" text="Alta">
      <formula>NOT(ISERROR(SEARCH("Alta",AM47)))</formula>
    </cfRule>
    <cfRule type="containsText" dxfId="215" priority="509" operator="containsText" text="Muy Alta">
      <formula>NOT(ISERROR(SEARCH("Muy Alta",AM47)))</formula>
    </cfRule>
  </conditionalFormatting>
  <conditionalFormatting sqref="AM50">
    <cfRule type="containsText" dxfId="214" priority="479" operator="containsText" text="Muy Baja">
      <formula>NOT(ISERROR(SEARCH("Muy Baja",AM50)))</formula>
    </cfRule>
    <cfRule type="containsText" dxfId="213" priority="480" operator="containsText" text="Baja">
      <formula>NOT(ISERROR(SEARCH("Baja",AM50)))</formula>
    </cfRule>
    <cfRule type="containsText" dxfId="212" priority="481" operator="containsText" text="Media">
      <formula>NOT(ISERROR(SEARCH("Media",AM50)))</formula>
    </cfRule>
    <cfRule type="containsText" dxfId="211" priority="482" operator="containsText" text="Alta">
      <formula>NOT(ISERROR(SEARCH("Alta",AM50)))</formula>
    </cfRule>
    <cfRule type="containsText" dxfId="210" priority="483" operator="containsText" text="Muy Alta">
      <formula>NOT(ISERROR(SEARCH("Muy Alta",AM50)))</formula>
    </cfRule>
  </conditionalFormatting>
  <conditionalFormatting sqref="AM53">
    <cfRule type="containsText" dxfId="209" priority="453" operator="containsText" text="Muy Baja">
      <formula>NOT(ISERROR(SEARCH("Muy Baja",AM53)))</formula>
    </cfRule>
    <cfRule type="containsText" dxfId="208" priority="454" operator="containsText" text="Baja">
      <formula>NOT(ISERROR(SEARCH("Baja",AM53)))</formula>
    </cfRule>
    <cfRule type="containsText" dxfId="207" priority="455" operator="containsText" text="Media">
      <formula>NOT(ISERROR(SEARCH("Media",AM53)))</formula>
    </cfRule>
    <cfRule type="containsText" dxfId="206" priority="456" operator="containsText" text="Alta">
      <formula>NOT(ISERROR(SEARCH("Alta",AM53)))</formula>
    </cfRule>
    <cfRule type="containsText" dxfId="205" priority="457" operator="containsText" text="Muy Alta">
      <formula>NOT(ISERROR(SEARCH("Muy Alta",AM53)))</formula>
    </cfRule>
  </conditionalFormatting>
  <conditionalFormatting sqref="AM56">
    <cfRule type="containsText" dxfId="204" priority="427" operator="containsText" text="Muy Baja">
      <formula>NOT(ISERROR(SEARCH("Muy Baja",AM56)))</formula>
    </cfRule>
    <cfRule type="containsText" dxfId="203" priority="428" operator="containsText" text="Baja">
      <formula>NOT(ISERROR(SEARCH("Baja",AM56)))</formula>
    </cfRule>
    <cfRule type="containsText" dxfId="202" priority="429" operator="containsText" text="Media">
      <formula>NOT(ISERROR(SEARCH("Media",AM56)))</formula>
    </cfRule>
    <cfRule type="containsText" dxfId="201" priority="430" operator="containsText" text="Alta">
      <formula>NOT(ISERROR(SEARCH("Alta",AM56)))</formula>
    </cfRule>
    <cfRule type="containsText" dxfId="200" priority="431" operator="containsText" text="Muy Alta">
      <formula>NOT(ISERROR(SEARCH("Muy Alta",AM56)))</formula>
    </cfRule>
  </conditionalFormatting>
  <conditionalFormatting sqref="AM59">
    <cfRule type="containsText" dxfId="199" priority="401" operator="containsText" text="Muy Baja">
      <formula>NOT(ISERROR(SEARCH("Muy Baja",AM59)))</formula>
    </cfRule>
    <cfRule type="containsText" dxfId="198" priority="402" operator="containsText" text="Baja">
      <formula>NOT(ISERROR(SEARCH("Baja",AM59)))</formula>
    </cfRule>
    <cfRule type="containsText" dxfId="197" priority="403" operator="containsText" text="Media">
      <formula>NOT(ISERROR(SEARCH("Media",AM59)))</formula>
    </cfRule>
    <cfRule type="containsText" dxfId="196" priority="404" operator="containsText" text="Alta">
      <formula>NOT(ISERROR(SEARCH("Alta",AM59)))</formula>
    </cfRule>
    <cfRule type="containsText" dxfId="195" priority="405" operator="containsText" text="Muy Alta">
      <formula>NOT(ISERROR(SEARCH("Muy Alta",AM59)))</formula>
    </cfRule>
  </conditionalFormatting>
  <conditionalFormatting sqref="AM62">
    <cfRule type="containsText" dxfId="194" priority="375" operator="containsText" text="Muy Baja">
      <formula>NOT(ISERROR(SEARCH("Muy Baja",AM62)))</formula>
    </cfRule>
    <cfRule type="containsText" dxfId="193" priority="376" operator="containsText" text="Baja">
      <formula>NOT(ISERROR(SEARCH("Baja",AM62)))</formula>
    </cfRule>
    <cfRule type="containsText" dxfId="192" priority="377" operator="containsText" text="Media">
      <formula>NOT(ISERROR(SEARCH("Media",AM62)))</formula>
    </cfRule>
    <cfRule type="containsText" dxfId="191" priority="378" operator="containsText" text="Alta">
      <formula>NOT(ISERROR(SEARCH("Alta",AM62)))</formula>
    </cfRule>
    <cfRule type="containsText" dxfId="190" priority="379" operator="containsText" text="Muy Alta">
      <formula>NOT(ISERROR(SEARCH("Muy Alta",AM62)))</formula>
    </cfRule>
  </conditionalFormatting>
  <conditionalFormatting sqref="AM65">
    <cfRule type="containsText" dxfId="189" priority="349" operator="containsText" text="Muy Baja">
      <formula>NOT(ISERROR(SEARCH("Muy Baja",AM65)))</formula>
    </cfRule>
    <cfRule type="containsText" dxfId="188" priority="350" operator="containsText" text="Baja">
      <formula>NOT(ISERROR(SEARCH("Baja",AM65)))</formula>
    </cfRule>
    <cfRule type="containsText" dxfId="187" priority="351" operator="containsText" text="Media">
      <formula>NOT(ISERROR(SEARCH("Media",AM65)))</formula>
    </cfRule>
    <cfRule type="containsText" dxfId="186" priority="352" operator="containsText" text="Alta">
      <formula>NOT(ISERROR(SEARCH("Alta",AM65)))</formula>
    </cfRule>
    <cfRule type="containsText" dxfId="185" priority="353" operator="containsText" text="Muy Alta">
      <formula>NOT(ISERROR(SEARCH("Muy Alta",AM65)))</formula>
    </cfRule>
  </conditionalFormatting>
  <conditionalFormatting sqref="AM68">
    <cfRule type="containsText" dxfId="184" priority="297" operator="containsText" text="Muy Baja">
      <formula>NOT(ISERROR(SEARCH("Muy Baja",AM68)))</formula>
    </cfRule>
    <cfRule type="containsText" dxfId="183" priority="298" operator="containsText" text="Baja">
      <formula>NOT(ISERROR(SEARCH("Baja",AM68)))</formula>
    </cfRule>
    <cfRule type="containsText" dxfId="182" priority="299" operator="containsText" text="Media">
      <formula>NOT(ISERROR(SEARCH("Media",AM68)))</formula>
    </cfRule>
    <cfRule type="containsText" dxfId="181" priority="300" operator="containsText" text="Alta">
      <formula>NOT(ISERROR(SEARCH("Alta",AM68)))</formula>
    </cfRule>
    <cfRule type="containsText" dxfId="180" priority="301" operator="containsText" text="Muy Alta">
      <formula>NOT(ISERROR(SEARCH("Muy Alta",AM68)))</formula>
    </cfRule>
  </conditionalFormatting>
  <conditionalFormatting sqref="AM71">
    <cfRule type="containsText" dxfId="179" priority="245" operator="containsText" text="Muy Baja">
      <formula>NOT(ISERROR(SEARCH("Muy Baja",AM71)))</formula>
    </cfRule>
    <cfRule type="containsText" dxfId="178" priority="246" operator="containsText" text="Baja">
      <formula>NOT(ISERROR(SEARCH("Baja",AM71)))</formula>
    </cfRule>
    <cfRule type="containsText" dxfId="177" priority="247" operator="containsText" text="Media">
      <formula>NOT(ISERROR(SEARCH("Media",AM71)))</formula>
    </cfRule>
    <cfRule type="containsText" dxfId="176" priority="248" operator="containsText" text="Alta">
      <formula>NOT(ISERROR(SEARCH("Alta",AM71)))</formula>
    </cfRule>
    <cfRule type="containsText" dxfId="175" priority="249" operator="containsText" text="Muy Alta">
      <formula>NOT(ISERROR(SEARCH("Muy Alta",AM71)))</formula>
    </cfRule>
  </conditionalFormatting>
  <conditionalFormatting sqref="AM74">
    <cfRule type="containsText" dxfId="174" priority="219" operator="containsText" text="Muy Baja">
      <formula>NOT(ISERROR(SEARCH("Muy Baja",AM74)))</formula>
    </cfRule>
    <cfRule type="containsText" dxfId="173" priority="220" operator="containsText" text="Baja">
      <formula>NOT(ISERROR(SEARCH("Baja",AM74)))</formula>
    </cfRule>
    <cfRule type="containsText" dxfId="172" priority="221" operator="containsText" text="Media">
      <formula>NOT(ISERROR(SEARCH("Media",AM74)))</formula>
    </cfRule>
    <cfRule type="containsText" dxfId="171" priority="222" operator="containsText" text="Alta">
      <formula>NOT(ISERROR(SEARCH("Alta",AM74)))</formula>
    </cfRule>
    <cfRule type="containsText" dxfId="170" priority="223" operator="containsText" text="Muy Alta">
      <formula>NOT(ISERROR(SEARCH("Muy Alta",AM74)))</formula>
    </cfRule>
  </conditionalFormatting>
  <conditionalFormatting sqref="AM77">
    <cfRule type="containsText" dxfId="169" priority="193" operator="containsText" text="Muy Baja">
      <formula>NOT(ISERROR(SEARCH("Muy Baja",AM77)))</formula>
    </cfRule>
    <cfRule type="containsText" dxfId="168" priority="194" operator="containsText" text="Baja">
      <formula>NOT(ISERROR(SEARCH("Baja",AM77)))</formula>
    </cfRule>
    <cfRule type="containsText" dxfId="167" priority="195" operator="containsText" text="Media">
      <formula>NOT(ISERROR(SEARCH("Media",AM77)))</formula>
    </cfRule>
    <cfRule type="containsText" dxfId="166" priority="196" operator="containsText" text="Alta">
      <formula>NOT(ISERROR(SEARCH("Alta",AM77)))</formula>
    </cfRule>
    <cfRule type="containsText" dxfId="165" priority="197" operator="containsText" text="Muy Alta">
      <formula>NOT(ISERROR(SEARCH("Muy Alta",AM77)))</formula>
    </cfRule>
  </conditionalFormatting>
  <conditionalFormatting sqref="AM80">
    <cfRule type="containsText" dxfId="164" priority="167" operator="containsText" text="Muy Baja">
      <formula>NOT(ISERROR(SEARCH("Muy Baja",AM80)))</formula>
    </cfRule>
    <cfRule type="containsText" dxfId="163" priority="168" operator="containsText" text="Baja">
      <formula>NOT(ISERROR(SEARCH("Baja",AM80)))</formula>
    </cfRule>
    <cfRule type="containsText" dxfId="162" priority="169" operator="containsText" text="Media">
      <formula>NOT(ISERROR(SEARCH("Media",AM80)))</formula>
    </cfRule>
    <cfRule type="containsText" dxfId="161" priority="170" operator="containsText" text="Alta">
      <formula>NOT(ISERROR(SEARCH("Alta",AM80)))</formula>
    </cfRule>
    <cfRule type="containsText" dxfId="160" priority="171" operator="containsText" text="Muy Alta">
      <formula>NOT(ISERROR(SEARCH("Muy Alta",AM80)))</formula>
    </cfRule>
  </conditionalFormatting>
  <conditionalFormatting sqref="AM83">
    <cfRule type="containsText" dxfId="159" priority="89" operator="containsText" text="Muy Baja">
      <formula>NOT(ISERROR(SEARCH("Muy Baja",AM83)))</formula>
    </cfRule>
    <cfRule type="containsText" dxfId="158" priority="90" operator="containsText" text="Baja">
      <formula>NOT(ISERROR(SEARCH("Baja",AM83)))</formula>
    </cfRule>
    <cfRule type="containsText" dxfId="157" priority="91" operator="containsText" text="Media">
      <formula>NOT(ISERROR(SEARCH("Media",AM83)))</formula>
    </cfRule>
    <cfRule type="containsText" dxfId="156" priority="92" operator="containsText" text="Alta">
      <formula>NOT(ISERROR(SEARCH("Alta",AM83)))</formula>
    </cfRule>
    <cfRule type="containsText" dxfId="155" priority="93" operator="containsText" text="Muy Alta">
      <formula>NOT(ISERROR(SEARCH("Muy Alta",AM83)))</formula>
    </cfRule>
  </conditionalFormatting>
  <conditionalFormatting sqref="AP26">
    <cfRule type="containsText" dxfId="154" priority="786" operator="containsText" text="Leve">
      <formula>NOT(ISERROR(SEARCH("Leve",AP26)))</formula>
    </cfRule>
    <cfRule type="containsText" dxfId="153" priority="787" operator="containsText" text="Menor">
      <formula>NOT(ISERROR(SEARCH("Menor",AP26)))</formula>
    </cfRule>
    <cfRule type="containsText" dxfId="152" priority="788" operator="containsText" text="Moderado">
      <formula>NOT(ISERROR(SEARCH("Moderado",AP26)))</formula>
    </cfRule>
    <cfRule type="containsText" dxfId="151" priority="789" operator="containsText" text="Mayor">
      <formula>NOT(ISERROR(SEARCH("Mayor",AP26)))</formula>
    </cfRule>
    <cfRule type="containsText" dxfId="150" priority="790" operator="containsText" text="Catastrófico">
      <formula>NOT(ISERROR(SEARCH("Catastrófico",AP26)))</formula>
    </cfRule>
  </conditionalFormatting>
  <conditionalFormatting sqref="AP29">
    <cfRule type="containsText" dxfId="149" priority="705" operator="containsText" text="Leve">
      <formula>NOT(ISERROR(SEARCH("Leve",AP29)))</formula>
    </cfRule>
    <cfRule type="containsText" dxfId="148" priority="706" operator="containsText" text="Menor">
      <formula>NOT(ISERROR(SEARCH("Menor",AP29)))</formula>
    </cfRule>
    <cfRule type="containsText" dxfId="147" priority="708" operator="containsText" text="Mayor">
      <formula>NOT(ISERROR(SEARCH("Mayor",AP29)))</formula>
    </cfRule>
    <cfRule type="containsText" dxfId="146" priority="709" operator="containsText" text="Catastrófico">
      <formula>NOT(ISERROR(SEARCH("Catastrófico",AP29)))</formula>
    </cfRule>
  </conditionalFormatting>
  <conditionalFormatting sqref="AP32">
    <cfRule type="containsText" dxfId="145" priority="651" operator="containsText" text="Leve">
      <formula>NOT(ISERROR(SEARCH("Leve",AP32)))</formula>
    </cfRule>
    <cfRule type="containsText" dxfId="144" priority="652" operator="containsText" text="Menor">
      <formula>NOT(ISERROR(SEARCH("Menor",AP32)))</formula>
    </cfRule>
    <cfRule type="containsText" dxfId="143" priority="654" operator="containsText" text="Mayor">
      <formula>NOT(ISERROR(SEARCH("Mayor",AP32)))</formula>
    </cfRule>
    <cfRule type="containsText" dxfId="142" priority="655" operator="containsText" text="Catastrófico">
      <formula>NOT(ISERROR(SEARCH("Catastrófico",AP32)))</formula>
    </cfRule>
  </conditionalFormatting>
  <conditionalFormatting sqref="AP35">
    <cfRule type="containsText" dxfId="141" priority="625" operator="containsText" text="Leve">
      <formula>NOT(ISERROR(SEARCH("Leve",AP35)))</formula>
    </cfRule>
    <cfRule type="containsText" dxfId="140" priority="626" operator="containsText" text="Menor">
      <formula>NOT(ISERROR(SEARCH("Menor",AP35)))</formula>
    </cfRule>
    <cfRule type="containsText" dxfId="139" priority="628" operator="containsText" text="Mayor">
      <formula>NOT(ISERROR(SEARCH("Mayor",AP35)))</formula>
    </cfRule>
    <cfRule type="containsText" dxfId="138" priority="629" operator="containsText" text="Catastrófico">
      <formula>NOT(ISERROR(SEARCH("Catastrófico",AP35)))</formula>
    </cfRule>
  </conditionalFormatting>
  <conditionalFormatting sqref="AP38">
    <cfRule type="containsText" dxfId="137" priority="599" operator="containsText" text="Leve">
      <formula>NOT(ISERROR(SEARCH("Leve",AP38)))</formula>
    </cfRule>
    <cfRule type="containsText" dxfId="136" priority="600" operator="containsText" text="Menor">
      <formula>NOT(ISERROR(SEARCH("Menor",AP38)))</formula>
    </cfRule>
    <cfRule type="containsText" dxfId="135" priority="602" operator="containsText" text="Mayor">
      <formula>NOT(ISERROR(SEARCH("Mayor",AP38)))</formula>
    </cfRule>
    <cfRule type="containsText" dxfId="134" priority="603" operator="containsText" text="Catastrófico">
      <formula>NOT(ISERROR(SEARCH("Catastrófico",AP38)))</formula>
    </cfRule>
  </conditionalFormatting>
  <conditionalFormatting sqref="AP41">
    <cfRule type="containsText" dxfId="133" priority="573" operator="containsText" text="Leve">
      <formula>NOT(ISERROR(SEARCH("Leve",AP41)))</formula>
    </cfRule>
    <cfRule type="containsText" dxfId="132" priority="574" operator="containsText" text="Menor">
      <formula>NOT(ISERROR(SEARCH("Menor",AP41)))</formula>
    </cfRule>
    <cfRule type="containsText" dxfId="131" priority="576" operator="containsText" text="Mayor">
      <formula>NOT(ISERROR(SEARCH("Mayor",AP41)))</formula>
    </cfRule>
    <cfRule type="containsText" dxfId="130" priority="577" operator="containsText" text="Catastrófico">
      <formula>NOT(ISERROR(SEARCH("Catastrófico",AP41)))</formula>
    </cfRule>
  </conditionalFormatting>
  <conditionalFormatting sqref="AP44">
    <cfRule type="containsText" dxfId="129" priority="521" operator="containsText" text="Leve">
      <formula>NOT(ISERROR(SEARCH("Leve",AP44)))</formula>
    </cfRule>
    <cfRule type="containsText" dxfId="128" priority="522" operator="containsText" text="Menor">
      <formula>NOT(ISERROR(SEARCH("Menor",AP44)))</formula>
    </cfRule>
    <cfRule type="containsText" dxfId="127" priority="524" operator="containsText" text="Mayor">
      <formula>NOT(ISERROR(SEARCH("Mayor",AP44)))</formula>
    </cfRule>
    <cfRule type="containsText" dxfId="126" priority="525" operator="containsText" text="Catastrófico">
      <formula>NOT(ISERROR(SEARCH("Catastrófico",AP44)))</formula>
    </cfRule>
  </conditionalFormatting>
  <conditionalFormatting sqref="AP47">
    <cfRule type="containsText" dxfId="125" priority="495" operator="containsText" text="Leve">
      <formula>NOT(ISERROR(SEARCH("Leve",AP47)))</formula>
    </cfRule>
    <cfRule type="containsText" dxfId="124" priority="496" operator="containsText" text="Menor">
      <formula>NOT(ISERROR(SEARCH("Menor",AP47)))</formula>
    </cfRule>
    <cfRule type="containsText" dxfId="123" priority="498" operator="containsText" text="Mayor">
      <formula>NOT(ISERROR(SEARCH("Mayor",AP47)))</formula>
    </cfRule>
    <cfRule type="containsText" dxfId="122" priority="499" operator="containsText" text="Catastrófico">
      <formula>NOT(ISERROR(SEARCH("Catastrófico",AP47)))</formula>
    </cfRule>
  </conditionalFormatting>
  <conditionalFormatting sqref="AP50">
    <cfRule type="containsText" dxfId="121" priority="469" operator="containsText" text="Leve">
      <formula>NOT(ISERROR(SEARCH("Leve",AP50)))</formula>
    </cfRule>
    <cfRule type="containsText" dxfId="120" priority="470" operator="containsText" text="Menor">
      <formula>NOT(ISERROR(SEARCH("Menor",AP50)))</formula>
    </cfRule>
    <cfRule type="containsText" dxfId="119" priority="472" operator="containsText" text="Mayor">
      <formula>NOT(ISERROR(SEARCH("Mayor",AP50)))</formula>
    </cfRule>
    <cfRule type="containsText" dxfId="118" priority="473" operator="containsText" text="Catastrófico">
      <formula>NOT(ISERROR(SEARCH("Catastrófico",AP50)))</formula>
    </cfRule>
  </conditionalFormatting>
  <conditionalFormatting sqref="AP53">
    <cfRule type="containsText" dxfId="117" priority="443" operator="containsText" text="Leve">
      <formula>NOT(ISERROR(SEARCH("Leve",AP53)))</formula>
    </cfRule>
    <cfRule type="containsText" dxfId="116" priority="444" operator="containsText" text="Menor">
      <formula>NOT(ISERROR(SEARCH("Menor",AP53)))</formula>
    </cfRule>
    <cfRule type="containsText" dxfId="115" priority="446" operator="containsText" text="Mayor">
      <formula>NOT(ISERROR(SEARCH("Mayor",AP53)))</formula>
    </cfRule>
    <cfRule type="containsText" dxfId="114" priority="447" operator="containsText" text="Catastrófico">
      <formula>NOT(ISERROR(SEARCH("Catastrófico",AP53)))</formula>
    </cfRule>
  </conditionalFormatting>
  <conditionalFormatting sqref="AP56">
    <cfRule type="containsText" dxfId="113" priority="417" operator="containsText" text="Leve">
      <formula>NOT(ISERROR(SEARCH("Leve",AP56)))</formula>
    </cfRule>
    <cfRule type="containsText" dxfId="112" priority="418" operator="containsText" text="Menor">
      <formula>NOT(ISERROR(SEARCH("Menor",AP56)))</formula>
    </cfRule>
    <cfRule type="containsText" dxfId="111" priority="420" operator="containsText" text="Mayor">
      <formula>NOT(ISERROR(SEARCH("Mayor",AP56)))</formula>
    </cfRule>
    <cfRule type="containsText" dxfId="110" priority="421" operator="containsText" text="Catastrófico">
      <formula>NOT(ISERROR(SEARCH("Catastrófico",AP56)))</formula>
    </cfRule>
  </conditionalFormatting>
  <conditionalFormatting sqref="AP59">
    <cfRule type="containsText" dxfId="109" priority="391" operator="containsText" text="Leve">
      <formula>NOT(ISERROR(SEARCH("Leve",AP59)))</formula>
    </cfRule>
    <cfRule type="containsText" dxfId="108" priority="392" operator="containsText" text="Menor">
      <formula>NOT(ISERROR(SEARCH("Menor",AP59)))</formula>
    </cfRule>
    <cfRule type="containsText" dxfId="107" priority="394" operator="containsText" text="Mayor">
      <formula>NOT(ISERROR(SEARCH("Mayor",AP59)))</formula>
    </cfRule>
    <cfRule type="containsText" dxfId="106" priority="395" operator="containsText" text="Catastrófico">
      <formula>NOT(ISERROR(SEARCH("Catastrófico",AP59)))</formula>
    </cfRule>
  </conditionalFormatting>
  <conditionalFormatting sqref="AP62">
    <cfRule type="containsText" dxfId="105" priority="365" operator="containsText" text="Leve">
      <formula>NOT(ISERROR(SEARCH("Leve",AP62)))</formula>
    </cfRule>
    <cfRule type="containsText" dxfId="104" priority="366" operator="containsText" text="Menor">
      <formula>NOT(ISERROR(SEARCH("Menor",AP62)))</formula>
    </cfRule>
    <cfRule type="containsText" dxfId="103" priority="368" operator="containsText" text="Mayor">
      <formula>NOT(ISERROR(SEARCH("Mayor",AP62)))</formula>
    </cfRule>
    <cfRule type="containsText" dxfId="102" priority="369" operator="containsText" text="Catastrófico">
      <formula>NOT(ISERROR(SEARCH("Catastrófico",AP62)))</formula>
    </cfRule>
  </conditionalFormatting>
  <conditionalFormatting sqref="AP65">
    <cfRule type="containsText" dxfId="101" priority="339" operator="containsText" text="Leve">
      <formula>NOT(ISERROR(SEARCH("Leve",AP65)))</formula>
    </cfRule>
    <cfRule type="containsText" dxfId="100" priority="340" operator="containsText" text="Menor">
      <formula>NOT(ISERROR(SEARCH("Menor",AP65)))</formula>
    </cfRule>
    <cfRule type="containsText" dxfId="99" priority="342" operator="containsText" text="Mayor">
      <formula>NOT(ISERROR(SEARCH("Mayor",AP65)))</formula>
    </cfRule>
    <cfRule type="containsText" dxfId="98" priority="343" operator="containsText" text="Catastrófico">
      <formula>NOT(ISERROR(SEARCH("Catastrófico",AP65)))</formula>
    </cfRule>
  </conditionalFormatting>
  <conditionalFormatting sqref="AP68">
    <cfRule type="containsText" dxfId="97" priority="287" operator="containsText" text="Leve">
      <formula>NOT(ISERROR(SEARCH("Leve",AP68)))</formula>
    </cfRule>
    <cfRule type="containsText" dxfId="96" priority="288" operator="containsText" text="Menor">
      <formula>NOT(ISERROR(SEARCH("Menor",AP68)))</formula>
    </cfRule>
    <cfRule type="containsText" dxfId="95" priority="290" operator="containsText" text="Mayor">
      <formula>NOT(ISERROR(SEARCH("Mayor",AP68)))</formula>
    </cfRule>
    <cfRule type="containsText" dxfId="94" priority="291" operator="containsText" text="Catastrófico">
      <formula>NOT(ISERROR(SEARCH("Catastrófico",AP68)))</formula>
    </cfRule>
  </conditionalFormatting>
  <conditionalFormatting sqref="AP71">
    <cfRule type="containsText" dxfId="93" priority="235" operator="containsText" text="Leve">
      <formula>NOT(ISERROR(SEARCH("Leve",AP71)))</formula>
    </cfRule>
    <cfRule type="containsText" dxfId="92" priority="236" operator="containsText" text="Menor">
      <formula>NOT(ISERROR(SEARCH("Menor",AP71)))</formula>
    </cfRule>
    <cfRule type="containsText" dxfId="91" priority="238" operator="containsText" text="Mayor">
      <formula>NOT(ISERROR(SEARCH("Mayor",AP71)))</formula>
    </cfRule>
    <cfRule type="containsText" dxfId="90" priority="239" operator="containsText" text="Catastrófico">
      <formula>NOT(ISERROR(SEARCH("Catastrófico",AP71)))</formula>
    </cfRule>
  </conditionalFormatting>
  <conditionalFormatting sqref="AP74">
    <cfRule type="containsText" dxfId="89" priority="209" operator="containsText" text="Leve">
      <formula>NOT(ISERROR(SEARCH("Leve",AP74)))</formula>
    </cfRule>
    <cfRule type="containsText" dxfId="88" priority="210" operator="containsText" text="Menor">
      <formula>NOT(ISERROR(SEARCH("Menor",AP74)))</formula>
    </cfRule>
    <cfRule type="containsText" dxfId="87" priority="212" operator="containsText" text="Mayor">
      <formula>NOT(ISERROR(SEARCH("Mayor",AP74)))</formula>
    </cfRule>
    <cfRule type="containsText" dxfId="86" priority="213" operator="containsText" text="Catastrófico">
      <formula>NOT(ISERROR(SEARCH("Catastrófico",AP74)))</formula>
    </cfRule>
  </conditionalFormatting>
  <conditionalFormatting sqref="AP77">
    <cfRule type="containsText" dxfId="85" priority="183" operator="containsText" text="Leve">
      <formula>NOT(ISERROR(SEARCH("Leve",AP77)))</formula>
    </cfRule>
    <cfRule type="containsText" dxfId="84" priority="184" operator="containsText" text="Menor">
      <formula>NOT(ISERROR(SEARCH("Menor",AP77)))</formula>
    </cfRule>
    <cfRule type="containsText" dxfId="83" priority="186" operator="containsText" text="Mayor">
      <formula>NOT(ISERROR(SEARCH("Mayor",AP77)))</formula>
    </cfRule>
    <cfRule type="containsText" dxfId="82" priority="187" operator="containsText" text="Catastrófico">
      <formula>NOT(ISERROR(SEARCH("Catastrófico",AP77)))</formula>
    </cfRule>
  </conditionalFormatting>
  <conditionalFormatting sqref="AP80">
    <cfRule type="containsText" dxfId="81" priority="157" operator="containsText" text="Leve">
      <formula>NOT(ISERROR(SEARCH("Leve",AP80)))</formula>
    </cfRule>
    <cfRule type="containsText" dxfId="80" priority="158" operator="containsText" text="Menor">
      <formula>NOT(ISERROR(SEARCH("Menor",AP80)))</formula>
    </cfRule>
    <cfRule type="containsText" dxfId="79" priority="160" operator="containsText" text="Mayor">
      <formula>NOT(ISERROR(SEARCH("Mayor",AP80)))</formula>
    </cfRule>
    <cfRule type="containsText" dxfId="78" priority="161" operator="containsText" text="Catastrófico">
      <formula>NOT(ISERROR(SEARCH("Catastrófico",AP80)))</formula>
    </cfRule>
  </conditionalFormatting>
  <conditionalFormatting sqref="AP83">
    <cfRule type="containsText" dxfId="77" priority="79" operator="containsText" text="Leve">
      <formula>NOT(ISERROR(SEARCH("Leve",AP83)))</formula>
    </cfRule>
    <cfRule type="containsText" dxfId="76" priority="80" operator="containsText" text="Menor">
      <formula>NOT(ISERROR(SEARCH("Menor",AP83)))</formula>
    </cfRule>
    <cfRule type="containsText" dxfId="75" priority="82" operator="containsText" text="Mayor">
      <formula>NOT(ISERROR(SEARCH("Mayor",AP83)))</formula>
    </cfRule>
    <cfRule type="containsText" dxfId="74" priority="83" operator="containsText" text="Catastrófico">
      <formula>NOT(ISERROR(SEARCH("Catastrófico",AP83)))</formula>
    </cfRule>
  </conditionalFormatting>
  <conditionalFormatting sqref="AP29:AQ29">
    <cfRule type="containsText" dxfId="73" priority="707" operator="containsText" text="Moderado">
      <formula>NOT(ISERROR(SEARCH("Moderado",AP29)))</formula>
    </cfRule>
  </conditionalFormatting>
  <conditionalFormatting sqref="AP32:AQ32">
    <cfRule type="containsText" dxfId="72" priority="653" operator="containsText" text="Moderado">
      <formula>NOT(ISERROR(SEARCH("Moderado",AP32)))</formula>
    </cfRule>
  </conditionalFormatting>
  <conditionalFormatting sqref="AP35:AQ35">
    <cfRule type="containsText" dxfId="71" priority="627" operator="containsText" text="Moderado">
      <formula>NOT(ISERROR(SEARCH("Moderado",AP35)))</formula>
    </cfRule>
  </conditionalFormatting>
  <conditionalFormatting sqref="AP38:AQ38">
    <cfRule type="containsText" dxfId="70" priority="601" operator="containsText" text="Moderado">
      <formula>NOT(ISERROR(SEARCH("Moderado",AP38)))</formula>
    </cfRule>
  </conditionalFormatting>
  <conditionalFormatting sqref="AP41:AQ41">
    <cfRule type="containsText" dxfId="69" priority="575" operator="containsText" text="Moderado">
      <formula>NOT(ISERROR(SEARCH("Moderado",AP41)))</formula>
    </cfRule>
  </conditionalFormatting>
  <conditionalFormatting sqref="AP44:AQ44">
    <cfRule type="containsText" dxfId="68" priority="523" operator="containsText" text="Moderado">
      <formula>NOT(ISERROR(SEARCH("Moderado",AP44)))</formula>
    </cfRule>
  </conditionalFormatting>
  <conditionalFormatting sqref="AP47:AQ47">
    <cfRule type="containsText" dxfId="67" priority="497" operator="containsText" text="Moderado">
      <formula>NOT(ISERROR(SEARCH("Moderado",AP47)))</formula>
    </cfRule>
  </conditionalFormatting>
  <conditionalFormatting sqref="AP50:AQ50">
    <cfRule type="containsText" dxfId="66" priority="471" operator="containsText" text="Moderado">
      <formula>NOT(ISERROR(SEARCH("Moderado",AP50)))</formula>
    </cfRule>
  </conditionalFormatting>
  <conditionalFormatting sqref="AP53:AQ53">
    <cfRule type="containsText" dxfId="65" priority="445" operator="containsText" text="Moderado">
      <formula>NOT(ISERROR(SEARCH("Moderado",AP53)))</formula>
    </cfRule>
  </conditionalFormatting>
  <conditionalFormatting sqref="AP56:AQ56">
    <cfRule type="containsText" dxfId="64" priority="419" operator="containsText" text="Moderado">
      <formula>NOT(ISERROR(SEARCH("Moderado",AP56)))</formula>
    </cfRule>
  </conditionalFormatting>
  <conditionalFormatting sqref="AP59:AQ59">
    <cfRule type="containsText" dxfId="63" priority="393" operator="containsText" text="Moderado">
      <formula>NOT(ISERROR(SEARCH("Moderado",AP59)))</formula>
    </cfRule>
  </conditionalFormatting>
  <conditionalFormatting sqref="AP62:AQ62">
    <cfRule type="containsText" dxfId="62" priority="367" operator="containsText" text="Moderado">
      <formula>NOT(ISERROR(SEARCH("Moderado",AP62)))</formula>
    </cfRule>
  </conditionalFormatting>
  <conditionalFormatting sqref="AP65:AQ65">
    <cfRule type="containsText" dxfId="61" priority="341" operator="containsText" text="Moderado">
      <formula>NOT(ISERROR(SEARCH("Moderado",AP65)))</formula>
    </cfRule>
  </conditionalFormatting>
  <conditionalFormatting sqref="AP68:AQ68">
    <cfRule type="containsText" dxfId="60" priority="289" operator="containsText" text="Moderado">
      <formula>NOT(ISERROR(SEARCH("Moderado",AP68)))</formula>
    </cfRule>
  </conditionalFormatting>
  <conditionalFormatting sqref="AP71:AQ71">
    <cfRule type="containsText" dxfId="59" priority="237" operator="containsText" text="Moderado">
      <formula>NOT(ISERROR(SEARCH("Moderado",AP71)))</formula>
    </cfRule>
  </conditionalFormatting>
  <conditionalFormatting sqref="AP74:AQ74">
    <cfRule type="containsText" dxfId="58" priority="211" operator="containsText" text="Moderado">
      <formula>NOT(ISERROR(SEARCH("Moderado",AP74)))</formula>
    </cfRule>
  </conditionalFormatting>
  <conditionalFormatting sqref="AP77:AQ77">
    <cfRule type="containsText" dxfId="57" priority="185" operator="containsText" text="Moderado">
      <formula>NOT(ISERROR(SEARCH("Moderado",AP77)))</formula>
    </cfRule>
  </conditionalFormatting>
  <conditionalFormatting sqref="AP80:AQ80">
    <cfRule type="containsText" dxfId="56" priority="159" operator="containsText" text="Moderado">
      <formula>NOT(ISERROR(SEARCH("Moderado",AP80)))</formula>
    </cfRule>
  </conditionalFormatting>
  <conditionalFormatting sqref="AP83:AQ83">
    <cfRule type="containsText" dxfId="55" priority="81" operator="containsText" text="Moderado">
      <formula>NOT(ISERROR(SEARCH("Moderado",AP83)))</formula>
    </cfRule>
  </conditionalFormatting>
  <conditionalFormatting sqref="AQ26 AQ29 AQ32">
    <cfRule type="containsText" dxfId="54" priority="711" operator="containsText" text="Bajo">
      <formula>NOT(ISERROR(SEARCH("Bajo",AQ26)))</formula>
    </cfRule>
    <cfRule type="containsText" dxfId="53" priority="712" operator="containsText" text="Alto">
      <formula>NOT(ISERROR(SEARCH("Alto",AQ26)))</formula>
    </cfRule>
    <cfRule type="containsText" dxfId="52" priority="713" operator="containsText" text="Extremo">
      <formula>NOT(ISERROR(SEARCH("Extremo",AQ26)))</formula>
    </cfRule>
  </conditionalFormatting>
  <conditionalFormatting sqref="AQ26">
    <cfRule type="containsText" dxfId="51" priority="710" operator="containsText" text="Moderado">
      <formula>NOT(ISERROR(SEARCH("Moderado",AQ26)))</formula>
    </cfRule>
  </conditionalFormatting>
  <conditionalFormatting sqref="AQ35">
    <cfRule type="containsText" dxfId="50" priority="648" operator="containsText" text="Bajo">
      <formula>NOT(ISERROR(SEARCH("Bajo",AQ35)))</formula>
    </cfRule>
    <cfRule type="containsText" dxfId="49" priority="649" operator="containsText" text="Alto">
      <formula>NOT(ISERROR(SEARCH("Alto",AQ35)))</formula>
    </cfRule>
    <cfRule type="containsText" dxfId="48" priority="650" operator="containsText" text="Extremo">
      <formula>NOT(ISERROR(SEARCH("Extremo",AQ35)))</formula>
    </cfRule>
  </conditionalFormatting>
  <conditionalFormatting sqref="AQ38">
    <cfRule type="containsText" dxfId="47" priority="622" operator="containsText" text="Bajo">
      <formula>NOT(ISERROR(SEARCH("Bajo",AQ38)))</formula>
    </cfRule>
    <cfRule type="containsText" dxfId="46" priority="623" operator="containsText" text="Alto">
      <formula>NOT(ISERROR(SEARCH("Alto",AQ38)))</formula>
    </cfRule>
    <cfRule type="containsText" dxfId="45" priority="624" operator="containsText" text="Extremo">
      <formula>NOT(ISERROR(SEARCH("Extremo",AQ38)))</formula>
    </cfRule>
  </conditionalFormatting>
  <conditionalFormatting sqref="AQ41">
    <cfRule type="containsText" dxfId="44" priority="596" operator="containsText" text="Bajo">
      <formula>NOT(ISERROR(SEARCH("Bajo",AQ41)))</formula>
    </cfRule>
    <cfRule type="containsText" dxfId="43" priority="597" operator="containsText" text="Alto">
      <formula>NOT(ISERROR(SEARCH("Alto",AQ41)))</formula>
    </cfRule>
    <cfRule type="containsText" dxfId="42" priority="598" operator="containsText" text="Extremo">
      <formula>NOT(ISERROR(SEARCH("Extremo",AQ41)))</formula>
    </cfRule>
  </conditionalFormatting>
  <conditionalFormatting sqref="AQ44">
    <cfRule type="containsText" dxfId="41" priority="544" operator="containsText" text="Bajo">
      <formula>NOT(ISERROR(SEARCH("Bajo",AQ44)))</formula>
    </cfRule>
    <cfRule type="containsText" dxfId="40" priority="545" operator="containsText" text="Alto">
      <formula>NOT(ISERROR(SEARCH("Alto",AQ44)))</formula>
    </cfRule>
    <cfRule type="containsText" dxfId="39" priority="546" operator="containsText" text="Extremo">
      <formula>NOT(ISERROR(SEARCH("Extremo",AQ44)))</formula>
    </cfRule>
  </conditionalFormatting>
  <conditionalFormatting sqref="AQ47">
    <cfRule type="containsText" dxfId="38" priority="518" operator="containsText" text="Bajo">
      <formula>NOT(ISERROR(SEARCH("Bajo",AQ47)))</formula>
    </cfRule>
    <cfRule type="containsText" dxfId="37" priority="519" operator="containsText" text="Alto">
      <formula>NOT(ISERROR(SEARCH("Alto",AQ47)))</formula>
    </cfRule>
    <cfRule type="containsText" dxfId="36" priority="520" operator="containsText" text="Extremo">
      <formula>NOT(ISERROR(SEARCH("Extremo",AQ47)))</formula>
    </cfRule>
  </conditionalFormatting>
  <conditionalFormatting sqref="AQ50">
    <cfRule type="containsText" dxfId="35" priority="492" operator="containsText" text="Bajo">
      <formula>NOT(ISERROR(SEARCH("Bajo",AQ50)))</formula>
    </cfRule>
    <cfRule type="containsText" dxfId="34" priority="493" operator="containsText" text="Alto">
      <formula>NOT(ISERROR(SEARCH("Alto",AQ50)))</formula>
    </cfRule>
    <cfRule type="containsText" dxfId="33" priority="494" operator="containsText" text="Extremo">
      <formula>NOT(ISERROR(SEARCH("Extremo",AQ50)))</formula>
    </cfRule>
  </conditionalFormatting>
  <conditionalFormatting sqref="AQ53">
    <cfRule type="containsText" dxfId="32" priority="466" operator="containsText" text="Bajo">
      <formula>NOT(ISERROR(SEARCH("Bajo",AQ53)))</formula>
    </cfRule>
    <cfRule type="containsText" dxfId="31" priority="467" operator="containsText" text="Alto">
      <formula>NOT(ISERROR(SEARCH("Alto",AQ53)))</formula>
    </cfRule>
    <cfRule type="containsText" dxfId="30" priority="468" operator="containsText" text="Extremo">
      <formula>NOT(ISERROR(SEARCH("Extremo",AQ53)))</formula>
    </cfRule>
  </conditionalFormatting>
  <conditionalFormatting sqref="AQ56">
    <cfRule type="containsText" dxfId="29" priority="440" operator="containsText" text="Bajo">
      <formula>NOT(ISERROR(SEARCH("Bajo",AQ56)))</formula>
    </cfRule>
    <cfRule type="containsText" dxfId="28" priority="441" operator="containsText" text="Alto">
      <formula>NOT(ISERROR(SEARCH("Alto",AQ56)))</formula>
    </cfRule>
    <cfRule type="containsText" dxfId="27" priority="442" operator="containsText" text="Extremo">
      <formula>NOT(ISERROR(SEARCH("Extremo",AQ56)))</formula>
    </cfRule>
  </conditionalFormatting>
  <conditionalFormatting sqref="AQ59">
    <cfRule type="containsText" dxfId="26" priority="414" operator="containsText" text="Bajo">
      <formula>NOT(ISERROR(SEARCH("Bajo",AQ59)))</formula>
    </cfRule>
    <cfRule type="containsText" dxfId="25" priority="415" operator="containsText" text="Alto">
      <formula>NOT(ISERROR(SEARCH("Alto",AQ59)))</formula>
    </cfRule>
    <cfRule type="containsText" dxfId="24" priority="416" operator="containsText" text="Extremo">
      <formula>NOT(ISERROR(SEARCH("Extremo",AQ59)))</formula>
    </cfRule>
  </conditionalFormatting>
  <conditionalFormatting sqref="AQ62">
    <cfRule type="containsText" dxfId="23" priority="388" operator="containsText" text="Bajo">
      <formula>NOT(ISERROR(SEARCH("Bajo",AQ62)))</formula>
    </cfRule>
    <cfRule type="containsText" dxfId="22" priority="389" operator="containsText" text="Alto">
      <formula>NOT(ISERROR(SEARCH("Alto",AQ62)))</formula>
    </cfRule>
    <cfRule type="containsText" dxfId="21" priority="390" operator="containsText" text="Extremo">
      <formula>NOT(ISERROR(SEARCH("Extremo",AQ62)))</formula>
    </cfRule>
  </conditionalFormatting>
  <conditionalFormatting sqref="AQ65">
    <cfRule type="containsText" dxfId="20" priority="362" operator="containsText" text="Bajo">
      <formula>NOT(ISERROR(SEARCH("Bajo",AQ65)))</formula>
    </cfRule>
    <cfRule type="containsText" dxfId="19" priority="363" operator="containsText" text="Alto">
      <formula>NOT(ISERROR(SEARCH("Alto",AQ65)))</formula>
    </cfRule>
    <cfRule type="containsText" dxfId="18" priority="364" operator="containsText" text="Extremo">
      <formula>NOT(ISERROR(SEARCH("Extremo",AQ65)))</formula>
    </cfRule>
  </conditionalFormatting>
  <conditionalFormatting sqref="AQ68">
    <cfRule type="containsText" dxfId="17" priority="310" operator="containsText" text="Bajo">
      <formula>NOT(ISERROR(SEARCH("Bajo",AQ68)))</formula>
    </cfRule>
    <cfRule type="containsText" dxfId="16" priority="311" operator="containsText" text="Alto">
      <formula>NOT(ISERROR(SEARCH("Alto",AQ68)))</formula>
    </cfRule>
    <cfRule type="containsText" dxfId="15" priority="312" operator="containsText" text="Extremo">
      <formula>NOT(ISERROR(SEARCH("Extremo",AQ68)))</formula>
    </cfRule>
  </conditionalFormatting>
  <conditionalFormatting sqref="AQ71">
    <cfRule type="containsText" dxfId="14" priority="258" operator="containsText" text="Bajo">
      <formula>NOT(ISERROR(SEARCH("Bajo",AQ71)))</formula>
    </cfRule>
    <cfRule type="containsText" dxfId="13" priority="259" operator="containsText" text="Alto">
      <formula>NOT(ISERROR(SEARCH("Alto",AQ71)))</formula>
    </cfRule>
    <cfRule type="containsText" dxfId="12" priority="260" operator="containsText" text="Extremo">
      <formula>NOT(ISERROR(SEARCH("Extremo",AQ71)))</formula>
    </cfRule>
  </conditionalFormatting>
  <conditionalFormatting sqref="AQ74">
    <cfRule type="containsText" dxfId="11" priority="232" operator="containsText" text="Bajo">
      <formula>NOT(ISERROR(SEARCH("Bajo",AQ74)))</formula>
    </cfRule>
    <cfRule type="containsText" dxfId="10" priority="233" operator="containsText" text="Alto">
      <formula>NOT(ISERROR(SEARCH("Alto",AQ74)))</formula>
    </cfRule>
    <cfRule type="containsText" dxfId="9" priority="234" operator="containsText" text="Extremo">
      <formula>NOT(ISERROR(SEARCH("Extremo",AQ74)))</formula>
    </cfRule>
  </conditionalFormatting>
  <conditionalFormatting sqref="AQ77">
    <cfRule type="containsText" dxfId="8" priority="206" operator="containsText" text="Bajo">
      <formula>NOT(ISERROR(SEARCH("Bajo",AQ77)))</formula>
    </cfRule>
    <cfRule type="containsText" dxfId="7" priority="207" operator="containsText" text="Alto">
      <formula>NOT(ISERROR(SEARCH("Alto",AQ77)))</formula>
    </cfRule>
    <cfRule type="containsText" dxfId="6" priority="208" operator="containsText" text="Extremo">
      <formula>NOT(ISERROR(SEARCH("Extremo",AQ77)))</formula>
    </cfRule>
  </conditionalFormatting>
  <conditionalFormatting sqref="AQ80">
    <cfRule type="containsText" dxfId="5" priority="180" operator="containsText" text="Bajo">
      <formula>NOT(ISERROR(SEARCH("Bajo",AQ80)))</formula>
    </cfRule>
    <cfRule type="containsText" dxfId="4" priority="181" operator="containsText" text="Alto">
      <formula>NOT(ISERROR(SEARCH("Alto",AQ80)))</formula>
    </cfRule>
    <cfRule type="containsText" dxfId="3" priority="182" operator="containsText" text="Extremo">
      <formula>NOT(ISERROR(SEARCH("Extremo",AQ80)))</formula>
    </cfRule>
  </conditionalFormatting>
  <conditionalFormatting sqref="AQ83">
    <cfRule type="containsText" dxfId="2" priority="102" operator="containsText" text="Bajo">
      <formula>NOT(ISERROR(SEARCH("Bajo",AQ83)))</formula>
    </cfRule>
    <cfRule type="containsText" dxfId="1" priority="103" operator="containsText" text="Alto">
      <formula>NOT(ISERROR(SEARCH("Alto",AQ83)))</formula>
    </cfRule>
    <cfRule type="containsText" dxfId="0" priority="104" operator="containsText" text="Extremo">
      <formula>NOT(ISERROR(SEARCH("Extremo",AQ83)))</formula>
    </cfRule>
  </conditionalFormatting>
  <dataValidations count="17">
    <dataValidation type="list" allowBlank="1" showInputMessage="1" showErrorMessage="1" error="Seleccione un area de impacto" sqref="D26:D28">
      <formula1>"afectación económica,afectación reputacional,afectación económica y reputacional,efecto dañoso"</formula1>
    </dataValidation>
    <dataValidation type="list" allowBlank="1" showInputMessage="1" showErrorMessage="1" error="Seleccione un tipo de riesgo" sqref="I26:I28">
      <formula1>"Gestión,Corrupción,Seguridad de la Información,Ambiental,Seguridad y Salud en el Trabajo,Fiscal"</formula1>
    </dataValidation>
    <dataValidation type="list" allowBlank="1" showInputMessage="1" showErrorMessage="1" sqref="AE26:AE85">
      <formula1>"Documentado,Sin documentar"</formula1>
    </dataValidation>
    <dataValidation type="list" allowBlank="1" showInputMessage="1" showErrorMessage="1" sqref="AG26:AG85">
      <formula1>"Continua,Aleatoria"</formula1>
    </dataValidation>
    <dataValidation type="list" allowBlank="1" showInputMessage="1" showErrorMessage="1" sqref="AI26:AI85">
      <formula1>"Con registro,Sin registro"</formula1>
    </dataValidation>
    <dataValidation type="list" allowBlank="1" showInputMessage="1" showErrorMessage="1" sqref="AC26:AC85">
      <formula1>"Automático,Manual"</formula1>
    </dataValidation>
    <dataValidation type="list" allowBlank="1" showInputMessage="1" showErrorMessage="1" error="Seleccione un factor de riesgo" sqref="C26:C85">
      <formula1>"Procesos,Talento humano,Tecnología,Infraestructura,Evento externo"</formula1>
    </dataValidation>
    <dataValidation type="list" allowBlank="1" showInputMessage="1" showErrorMessage="1" error="Seleccione un area de impacto" sqref="D29:D85">
      <formula1>"afectación económica,afectación reputacional,afectación económica y reputacional"</formula1>
    </dataValidation>
    <dataValidation type="list" allowBlank="1" showInputMessage="1" showErrorMessage="1" error="Seleccione una clasificación del riesgo" sqref="J26:J85">
      <mc:AlternateContent xmlns:x12ac="http://schemas.microsoft.com/office/spreadsheetml/2011/1/ac" xmlns:mc="http://schemas.openxmlformats.org/markup-compatibility/2006">
        <mc:Choice Requires="x12ac">
          <x12ac:list>Ejecución y administración de procesos,Fraude externo,Fraude interno,Fallas tecnológicas,Relaciones laborales,"Usuarios, productos y prácticas",Daños a activos fijos/eventos externos</x12ac:list>
        </mc:Choice>
        <mc:Fallback>
          <formula1>"Ejecución y administración de procesos,Fraude externo,Fraude interno,Fallas tecnológicas,Relaciones laborales,Usuarios, productos y prácticas,Daños a activos fijos/eventos externos"</formula1>
        </mc:Fallback>
      </mc:AlternateContent>
    </dataValidation>
    <dataValidation type="list" allowBlank="1" showInputMessage="1" showErrorMessage="1" error="Seleccione una frecuencia de la actividad en un periodo de un año" sqref="K26:K85">
      <formula1>"Máximo 2 veces,Entre 3 a 24 veces,Entre 24 a 500 veces,Entre 500 a 5000 veces,Mas de 5000 veces"</formula1>
    </dataValidation>
    <dataValidation type="list" allowBlank="1" showInputMessage="1" showErrorMessage="1" error="Seleccione una afectación económica y/o reputacional" sqref="L26:L85">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error="Seleccione una opción de tratamiento" sqref="R26:R85">
      <formula1>"Aceptar,Evitar,Compartir / Transferir,Reducir"</formula1>
    </dataValidation>
    <dataValidation type="list" allowBlank="1" showInputMessage="1" showErrorMessage="1" error="Seleccione si la posible afectación, cuenta con seguro o póliza" sqref="S26:S85">
      <formula1>"Si,No"</formula1>
    </dataValidation>
    <dataValidation type="decimal" allowBlank="1" showInputMessage="1" showErrorMessage="1" error="Digite el porcentaje de la cobertura del seguro o póliza" sqref="T26:T85">
      <formula1>0</formula1>
      <formula2>1</formula2>
    </dataValidation>
    <dataValidation type="list" allowBlank="1" showInputMessage="1" showErrorMessage="1" error="Seleccione el tipo de control" sqref="AA26:AA85">
      <formula1>"Preventivo,Detectivo,Correctivo"</formula1>
    </dataValidation>
    <dataValidation type="list" allowBlank="1" showInputMessage="1" showErrorMessage="1" error="Seleccione el estado del plan de tratamiento" sqref="BC26:BC30 BC32:BC75 BC77:BC85">
      <formula1>"En implementación,En ejecución,En seguimiento,Terminado"</formula1>
    </dataValidation>
    <dataValidation type="list" allowBlank="1" showInputMessage="1" showErrorMessage="1" error="Seleccione un tipo de riesgo" sqref="I29:I85">
      <formula1>"Gestión,Corrupción,Seguridad de la Información,Ambiental,Laboral,Fiscal"</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Castro Montealegre</dc:creator>
  <cp:lastModifiedBy>ANDRES LAMPREA ARROYO</cp:lastModifiedBy>
  <dcterms:created xsi:type="dcterms:W3CDTF">2023-04-12T21:27:57Z</dcterms:created>
  <dcterms:modified xsi:type="dcterms:W3CDTF">2026-05-08T12:27:39Z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2024-02-05T21:13:13Z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910d1dc5-af96-4355-bfaa-78052a61fab1</vt:lpwstr>
  </property>
  <property fmtid="{D5CDD505-2E9C-101B-9397-08002B2CF9AE}" pid="7" name="MSIP_Label_defa4170-0d19-0005-0004-bc88714345d2_ActionId">
    <vt:lpwstr>7d128256-0fcd-4412-a3b6-058703ae5861</vt:lpwstr>
  </property>
  <property fmtid="{D5CDD505-2E9C-101B-9397-08002B2CF9AE}" pid="8" name="MSIP_Label_defa4170-0d19-0005-0004-bc88714345d2_ContentBits">
    <vt:lpwstr>0</vt:lpwstr>
  </property>
</Properties>
</file>