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A7CACEBD-5C32-4225-BFFA-E51CC84D13E8}"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LnzdBcwQ3n+VPp9EJqIauhgw2vof9xc2L/Ez+DNm0Yw="/>
    </ext>
  </extLst>
</workbook>
</file>

<file path=xl/calcChain.xml><?xml version="1.0" encoding="utf-8"?>
<calcChain xmlns="http://schemas.openxmlformats.org/spreadsheetml/2006/main">
  <c r="AJ22" i="1" l="1"/>
  <c r="AH22" i="1"/>
  <c r="AF22" i="1"/>
  <c r="AD22" i="1"/>
  <c r="AB22" i="1"/>
  <c r="Y22" i="1"/>
  <c r="AJ21" i="1"/>
  <c r="AH21" i="1"/>
  <c r="AF21" i="1"/>
  <c r="AD21" i="1"/>
  <c r="AB21" i="1"/>
  <c r="Y21" i="1"/>
  <c r="AJ20" i="1"/>
  <c r="AH20" i="1"/>
  <c r="AF20" i="1"/>
  <c r="AD20" i="1"/>
  <c r="AB20" i="1"/>
  <c r="Y20" i="1"/>
  <c r="P20" i="1"/>
  <c r="O20" i="1"/>
  <c r="AN20" i="1" s="1"/>
  <c r="AN21" i="1" s="1"/>
  <c r="M20" i="1"/>
  <c r="N20" i="1" s="1"/>
  <c r="G20" i="1"/>
  <c r="AJ19" i="1"/>
  <c r="AH19" i="1"/>
  <c r="AF19" i="1"/>
  <c r="AD19" i="1"/>
  <c r="Y19" i="1"/>
  <c r="AJ18" i="1"/>
  <c r="AH18" i="1"/>
  <c r="AF18" i="1"/>
  <c r="AD18" i="1"/>
  <c r="Y18" i="1"/>
  <c r="AK17" i="1"/>
  <c r="AK18" i="1" s="1"/>
  <c r="AK19" i="1" s="1"/>
  <c r="AJ17" i="1"/>
  <c r="AH17" i="1"/>
  <c r="AF17" i="1"/>
  <c r="AD17" i="1"/>
  <c r="Y17" i="1"/>
  <c r="P17" i="1"/>
  <c r="O17" i="1"/>
  <c r="AN17" i="1" s="1"/>
  <c r="AN18" i="1" s="1"/>
  <c r="N17" i="1"/>
  <c r="M17" i="1"/>
  <c r="G17" i="1"/>
  <c r="AJ16" i="1"/>
  <c r="AH16" i="1"/>
  <c r="AF16" i="1"/>
  <c r="AD16" i="1"/>
  <c r="Y16" i="1"/>
  <c r="AJ15" i="1"/>
  <c r="AH15" i="1"/>
  <c r="AF15" i="1"/>
  <c r="AD15" i="1"/>
  <c r="Y15" i="1"/>
  <c r="P15" i="1"/>
  <c r="O15" i="1"/>
  <c r="AN15" i="1" s="1"/>
  <c r="AN16" i="1" s="1"/>
  <c r="AO15" i="1" s="1"/>
  <c r="AP15" i="1" s="1"/>
  <c r="M15" i="1"/>
  <c r="N15" i="1" s="1"/>
  <c r="G15" i="1"/>
  <c r="Q17" i="1" l="1"/>
  <c r="Q20" i="1"/>
  <c r="AK15" i="1"/>
  <c r="AK16" i="1" s="1"/>
  <c r="AK20" i="1"/>
  <c r="AN19" i="1"/>
  <c r="AO17" i="1" s="1"/>
  <c r="AP17" i="1" s="1"/>
  <c r="Q15" i="1"/>
  <c r="AK21" i="1"/>
  <c r="AK22" i="1" s="1"/>
  <c r="AN22" i="1"/>
  <c r="AO20" i="1" s="1"/>
  <c r="AP20" i="1" s="1"/>
  <c r="AL17" i="1"/>
  <c r="AL20" i="1" l="1"/>
  <c r="AM20" i="1" s="1"/>
  <c r="AQ20" i="1" s="1"/>
  <c r="AL15" i="1"/>
  <c r="AM15" i="1" s="1"/>
  <c r="AQ15" i="1" s="1"/>
  <c r="AM17" i="1"/>
  <c r="AQ17" i="1" s="1"/>
</calcChain>
</file>

<file path=xl/sharedStrings.xml><?xml version="1.0" encoding="utf-8"?>
<sst xmlns="http://schemas.openxmlformats.org/spreadsheetml/2006/main" count="230" uniqueCount="169">
  <si>
    <t>INSTITUTO DE FINANCIAMIENTO, PROMOCIÓN Y DESARROLLO DE IBAGUÉ - INFIBAGUÉ -</t>
  </si>
  <si>
    <t>CODIGO: FOR-GR-001</t>
  </si>
  <si>
    <t>VERSIÓN: 04</t>
  </si>
  <si>
    <t>MAPA DE RIESGOS Y OPORTUNIDADES POR PROCESO</t>
  </si>
  <si>
    <t>Vigente desde: 2023/05/04</t>
  </si>
  <si>
    <t>Página 1 de 1</t>
  </si>
  <si>
    <t>Proceso:</t>
  </si>
  <si>
    <t xml:space="preserve">Gestión Estratégica </t>
  </si>
  <si>
    <t>Objetivo:</t>
  </si>
  <si>
    <t xml:space="preserve">Desarrollar las acciones de planeación en pro del mejoramiento continuo y la competitividad de la Entidad, mediante la formulación, control, evaluación y seguimiento de los diferentes instrumentos de planeación, de manera coherente con el Plan de Desarrollo Municipal, articulando los procesos y procedimientos con las entidades de orden local, regional y nacional. </t>
  </si>
  <si>
    <t>Responsable:</t>
  </si>
  <si>
    <t>Comité Institucional de Gestión y Desempeño - Representante de la alta dirección 
Oficina Asesora de Planeación</t>
  </si>
  <si>
    <t>EVALUACIÓN DE RIESGO</t>
  </si>
  <si>
    <t>TRATAMIENTO DEL RIESGO</t>
  </si>
  <si>
    <t>SEGUIMIENTO Y REVISIÓN</t>
  </si>
  <si>
    <t>Identificación del riesgo</t>
  </si>
  <si>
    <t>Análisis del riesgo</t>
  </si>
  <si>
    <t>Valoración del riesgo</t>
  </si>
  <si>
    <t>Opción(es) de tratamiento</t>
  </si>
  <si>
    <t>Control(es)</t>
  </si>
  <si>
    <t>Atributos de eficiencia</t>
  </si>
  <si>
    <t>Atributos informativos</t>
  </si>
  <si>
    <t>Riesgo residual</t>
  </si>
  <si>
    <t>Indicador</t>
  </si>
  <si>
    <t>Plan(es) de tratamiento</t>
  </si>
  <si>
    <t>Responsable</t>
  </si>
  <si>
    <t>Fecha</t>
  </si>
  <si>
    <t>Descripción</t>
  </si>
  <si>
    <t>Referencia</t>
  </si>
  <si>
    <t>Actividad(es) / Punto(s) de Riesgo</t>
  </si>
  <si>
    <t>Factor(es) de Riesgo</t>
  </si>
  <si>
    <t>Área(s) de impacto</t>
  </si>
  <si>
    <t>Causa / Circunstancia inmediata</t>
  </si>
  <si>
    <t xml:space="preserve">Causa(s) Raíz </t>
  </si>
  <si>
    <t>Descripción del Riesgo</t>
  </si>
  <si>
    <t>Oportunidad(es)</t>
  </si>
  <si>
    <t>Tipo de riesgo</t>
  </si>
  <si>
    <t>Clasificación del riesgo</t>
  </si>
  <si>
    <t>Frecuencia de la actividad 
(por año)</t>
  </si>
  <si>
    <t>Afectación económica y/o reputacional</t>
  </si>
  <si>
    <t>Probabilidad inherente</t>
  </si>
  <si>
    <t>Impacto inherente</t>
  </si>
  <si>
    <t>Zona de riesgo inherente</t>
  </si>
  <si>
    <t>Opción(es)</t>
  </si>
  <si>
    <t>¿Cuenta con seguro o póliza?</t>
  </si>
  <si>
    <t>Cobertura del seguro o la póliza</t>
  </si>
  <si>
    <t>No. control</t>
  </si>
  <si>
    <t>Acción</t>
  </si>
  <si>
    <t>Complemento</t>
  </si>
  <si>
    <t>Descripción del control</t>
  </si>
  <si>
    <t>Evidencia(s) y/o soporte(s)</t>
  </si>
  <si>
    <t>Tipo de control</t>
  </si>
  <si>
    <t>Implementación</t>
  </si>
  <si>
    <t>Documentación</t>
  </si>
  <si>
    <t>Frecuencia</t>
  </si>
  <si>
    <t>Evidencia</t>
  </si>
  <si>
    <t>Probabilidad residual</t>
  </si>
  <si>
    <t>Impacto residual</t>
  </si>
  <si>
    <t>Zona de riesgo residual</t>
  </si>
  <si>
    <t xml:space="preserve">Numerador/ Denominación </t>
  </si>
  <si>
    <t>Resultado</t>
  </si>
  <si>
    <t>No. Plan de acción</t>
  </si>
  <si>
    <t>Recursos necesarios</t>
  </si>
  <si>
    <t xml:space="preserve">Fecha implementación </t>
  </si>
  <si>
    <t>Responsable(s)</t>
  </si>
  <si>
    <t>Estado</t>
  </si>
  <si>
    <t>R1</t>
  </si>
  <si>
    <t>Seguimiento, evaluación y
monitoreo de los instrumentos
de planeación y a la gestión de
la entidad</t>
  </si>
  <si>
    <t>Procesos</t>
  </si>
  <si>
    <t>afectación reputacional</t>
  </si>
  <si>
    <t>incumplimiento de metas del plan de desarrollo</t>
  </si>
  <si>
    <t>fallas en la contratación (incumplimientos, demoras, suspensiones, sanciones, falta de ejecución, entre otros)  .</t>
  </si>
  <si>
    <t>Realizacion de mesas de trabajo para la sensibilizacion de los reportes y avances por parte de los procesos, en las metas de producto rezagadas.
Actualizacion de las fichas de Plan de Accion - Inversiones</t>
  </si>
  <si>
    <t>Gestión</t>
  </si>
  <si>
    <t>Ejecución y administración de procesos</t>
  </si>
  <si>
    <t>Entre 24 a 500 veces</t>
  </si>
  <si>
    <t>Entre 100 y 500 SMLMV o fectación a nivel municipal/departamental</t>
  </si>
  <si>
    <t>Reducir</t>
  </si>
  <si>
    <t>No</t>
  </si>
  <si>
    <t>Responsable del proceso</t>
  </si>
  <si>
    <t>Realizara seguimiento y verificacion de la ejecución de las actividades planificadas en el instrumento de planeacion</t>
  </si>
  <si>
    <t xml:space="preserve">con el fin de garantizar la ejecución y cumplimiento de las metas </t>
  </si>
  <si>
    <t xml:space="preserve">Planes de acción y soportes por proceso
Plan indicativo </t>
  </si>
  <si>
    <t>Preventivo</t>
  </si>
  <si>
    <t>Manual</t>
  </si>
  <si>
    <t>Documentado</t>
  </si>
  <si>
    <t>Continua</t>
  </si>
  <si>
    <t>Con registro</t>
  </si>
  <si>
    <t>(Sumatoria de ejecucion actividades Plan de Desarrollo / Numero de actividades Plan de Desarrollo ) * 100%</t>
  </si>
  <si>
    <t>Realizar de mesas de trabajo, orientadas a la revisión de las metas definidas en el plan de acción, vigencia 2025</t>
  </si>
  <si>
    <t xml:space="preserve">Humanos
tecnológicos 
Logísticos </t>
  </si>
  <si>
    <t>02/28/2025</t>
  </si>
  <si>
    <t xml:space="preserve">Registros de asistencia
Actas de reunión
Fichas de plan de acción </t>
  </si>
  <si>
    <t xml:space="preserve">Oficina Asesora de planeación
Lideres de procesos </t>
  </si>
  <si>
    <t>En ejecución</t>
  </si>
  <si>
    <t>Jefe Oficina de Planeación</t>
  </si>
  <si>
    <t>Solicitar y realizar seguimiento mediante las fichas del plan de acción de los procesos</t>
  </si>
  <si>
    <t xml:space="preserve">para mantener un control actualizado sobre el cumplimiento de los mismos. </t>
  </si>
  <si>
    <t xml:space="preserve">Fichas de plan de acción </t>
  </si>
  <si>
    <t>Detectivo</t>
  </si>
  <si>
    <t xml:space="preserve">Actualización de las fichas de plan de acción y presentación por parte de los procesos de los planes de acción armonizados con plan de desarrollo.  </t>
  </si>
  <si>
    <t xml:space="preserve">Humanos
Tecnológicos
</t>
  </si>
  <si>
    <t>03/31/2025</t>
  </si>
  <si>
    <t>Fichas de Plan de acción actualizadas</t>
  </si>
  <si>
    <t>R2</t>
  </si>
  <si>
    <t>Gestión de las Políticas MIPG,
asignadas según la Resolución
vigente en el Instituto</t>
  </si>
  <si>
    <t>Baja calificacion en el reporte FURAG</t>
  </si>
  <si>
    <t>desconocimiento de los responsables y equipos de trabajo de las actividades definidas en las politicas y dimensiones de MIPG</t>
  </si>
  <si>
    <t>Realizacion de mesas de trabajo para la sensibilizacion con los responsables de procesos de las dimensiones y politicas de MIPG
Analisis y acciones de mejoramiento resultantes en las recomendaciones del reporte FURAG de la vigencia anterior</t>
  </si>
  <si>
    <t>Máximo 2 veces</t>
  </si>
  <si>
    <t xml:space="preserve">La Oficina asesora de Planeación </t>
  </si>
  <si>
    <t>ejecutará reuniones con el equipo lider y coordinador de las politicas de MIPG (Res Ger No 043 del 2025)</t>
  </si>
  <si>
    <t>estableciendo el cumplimiento en las actividades definidas en la implementacion de las politicas de MIPG</t>
  </si>
  <si>
    <t>Actas de reunión
Registro de asistencia</t>
  </si>
  <si>
    <t>Correctivo</t>
  </si>
  <si>
    <t>Aleatoria</t>
  </si>
  <si>
    <t>N° de actividades programadas / N° de actividades ejecutadas * 100</t>
  </si>
  <si>
    <t>Realizar de mesas de trabajo, orientadas a la socializacion de las herramientas para el autodiagnostico de las politicas de MIPG</t>
  </si>
  <si>
    <t xml:space="preserve">Humanos 
Tecnológicos 
Logísticos </t>
  </si>
  <si>
    <t>Registros de asistencia
Actas de reunión
Registro Fotografico</t>
  </si>
  <si>
    <t>Oficina Asesora de planeación</t>
  </si>
  <si>
    <t>Terminado</t>
  </si>
  <si>
    <t xml:space="preserve">La Oficina Asesora de Planeación </t>
  </si>
  <si>
    <t>Realizará el envio por correo electronico de las herramientas de Autodiagnostico a los responsables de las politicas</t>
  </si>
  <si>
    <t>con el fin de cumplir con la medicion de la autoevaluacion en la implementacion de las politicas</t>
  </si>
  <si>
    <t>Correos Electronicos
Autodiagnosticos diligenciados</t>
  </si>
  <si>
    <t>La oficina asesora de planeación realizara el analisis de los resultados del autodiagnostico y enviara por correo electronico las recomendaciones que debe tener el cuenta para establecer el plan de mejoramiento</t>
  </si>
  <si>
    <t>Correos electronicos
Recomendaciones</t>
  </si>
  <si>
    <t xml:space="preserve">Los procesos responsables, en coordinacion de la Oficina Asesora de Planeación </t>
  </si>
  <si>
    <t>realizaran el diligenciamiento en el formulario FURAG, de las preguntas asisgandas según la responsabilida en las politicas</t>
  </si>
  <si>
    <t>con el fin de reportar el avance de la implementacion y cumplimiento de MIPG</t>
  </si>
  <si>
    <t xml:space="preserve">Formulario Diligenciado </t>
  </si>
  <si>
    <t>Asignación de las Preguntas MIPG, según la responsabilidad en las Politicas (Res Ger No 43 del 2025)</t>
  </si>
  <si>
    <t xml:space="preserve">Humanos 
Tecnológicos </t>
  </si>
  <si>
    <t>Resultado FURAG 2024</t>
  </si>
  <si>
    <t>R3</t>
  </si>
  <si>
    <t>Definición de la Planeación
estratégica de la Entidad</t>
  </si>
  <si>
    <t>Evento externo</t>
  </si>
  <si>
    <t>afectación económica y reputacional</t>
  </si>
  <si>
    <t xml:space="preserve">desfinanciación, parálisis o desaparición de Infibagué </t>
  </si>
  <si>
    <t xml:space="preserve"> la transitoriedad de la función de alumbrado público y/o dependencia sobre el impuesto de alumbrado público </t>
  </si>
  <si>
    <t xml:space="preserve">Vigilancia de superintendencia financiera
Mejora en calificación de riesgos financieros
Nuevos mercados, nuevas líneas de negocio </t>
  </si>
  <si>
    <t>Mayor a 500 SMLMV o afectación nacional</t>
  </si>
  <si>
    <t>Evitar</t>
  </si>
  <si>
    <t>Alta gerencia,  Comité Institucional de Gestión y Desempeño
Oficina Asesora de Planeación</t>
  </si>
  <si>
    <t xml:space="preserve"> vienen adelantando las gestiones para la ejecución de proyectos nuevos </t>
  </si>
  <si>
    <t xml:space="preserve">con el fin de diversificar las fuentes de financiación de la entidad  </t>
  </si>
  <si>
    <t xml:space="preserve">Comunicaciones internas y externas
Actas de comité CIGD
Mesas de trabajo </t>
  </si>
  <si>
    <t xml:space="preserve">Analizar nuevos mercados y lineas de negocio para disminuir la dependencia sobre el impuesto de alumbrado público 
Cumplimiento y ejecución de las metas establecidas en el plan de desarrollo municipal </t>
  </si>
  <si>
    <t xml:space="preserve">Humanos 
Tecnológicos 
económicos 
logísticos </t>
  </si>
  <si>
    <t>Febrero a Agosto de 2025</t>
  </si>
  <si>
    <t xml:space="preserve">formulación de proyectos
comunicaciones internas y externas
registros de mesas de trabajo y asistencia 
</t>
  </si>
  <si>
    <t>Comité institucional de gestión y desempeño
Alta Gerencia
Oficina asesora de planeación</t>
  </si>
  <si>
    <t xml:space="preserve"> propenderán la participación en las convocatorias de asoinfis </t>
  </si>
  <si>
    <t>como asociación gremial para mantener actualizados sobre estrategias y escenarios estratégicos a mediano y largo plazo</t>
  </si>
  <si>
    <t xml:space="preserve">Comunicaciones internas y externas
Registros fotográficos y de asistencias 
Actas
Material publicitario </t>
  </si>
  <si>
    <t>Sin documentar</t>
  </si>
  <si>
    <t>Se realizará la asistencia permanente a las convocatorias de ASOINFIS a fin de mantener a la entidad actualizada con los lineamiento nacionales en materia de Infis.</t>
  </si>
  <si>
    <t xml:space="preserve">Humanos 
tecnológicos 
Económicos </t>
  </si>
  <si>
    <t>Febrero a diciembre de 2025</t>
  </si>
  <si>
    <t xml:space="preserve">Asistencia a mesas de trabajo AsoInfis
Citaciones y/o comunicaciones internas y externas 
</t>
  </si>
  <si>
    <t>Comité Institucional de Gestión y Desempeño
Oficina Asesora de Planeación</t>
  </si>
  <si>
    <t xml:space="preserve">  mantendrá actualizada la matriz de requisitos legales </t>
  </si>
  <si>
    <t>con el fin de mantener informados sobre disposiciones que afecten a la entidad en cuando a la ejecución de esta actividad transitoria</t>
  </si>
  <si>
    <t xml:space="preserve">Formato matriz de requisitos legales </t>
  </si>
  <si>
    <t xml:space="preserve">Mantendrá actualizada su matriz de requisitos legales, con forme a las modificaciones y actualizaciones que se presenten a nivel nacional y regional </t>
  </si>
  <si>
    <t>Matriz de requisitos legales 
Mesas de trabajo Actualizacion y revision 
Normatividad actualizada</t>
  </si>
  <si>
    <t xml:space="preserve">Observaciones generales </t>
  </si>
  <si>
    <t>De conformidad con la FODA del proceso, no se evidencian riesgos y controles asociados con las siguientes amenazas: 
1. El riesgo de iliquidez por sus limitantes de recursos, ya que
no hay generación de nuevos ingresos.
2. Desactualización en el Software Actual y Implementación de nuevos módulos de software. 
3. Cambios en las metas de plan de resultado.
4. Baja Calificación de Riesgo, a Largo Plazo y a Corto Plazo.
Adicionalmente, conforme a recomendaciones orientadas por auditoría externa ICONTEC, se solicita incluir todos los riesgos asociados al nivel estratégico (alta gerencia) de la entidad que permitan mitigar los potenciales impactos que pongan en peligro la continuidad del "negocio" u organización (en nuestro caso) relacionados con el 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</si>
</sst>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font>
      <sz val="11"/>
      <color theme="1"/>
      <name val="Calibri"/>
      <scheme val="minor"/>
    </font>
    <font>
      <sz val="11"/>
      <color theme="1"/>
      <name val="Arial"/>
    </font>
    <font>
      <sz val="11"/>
      <name val="Calibri"/>
    </font>
    <font>
      <b/>
      <sz val="20"/>
      <color theme="1"/>
      <name val="Arial"/>
    </font>
    <font>
      <b/>
      <sz val="10"/>
      <color theme="1"/>
      <name val="Arial"/>
    </font>
    <font>
      <b/>
      <sz val="18"/>
      <color theme="1"/>
      <name val="Arial"/>
    </font>
    <font>
      <b/>
      <sz val="14"/>
      <color theme="1"/>
      <name val="Arial"/>
    </font>
    <font>
      <sz val="14"/>
      <color theme="1"/>
      <name val="Arial"/>
    </font>
    <font>
      <b/>
      <sz val="12"/>
      <color theme="1"/>
      <name val="Arial"/>
    </font>
    <font>
      <b/>
      <sz val="11"/>
      <color theme="1"/>
      <name val="Arial"/>
    </font>
    <font>
      <sz val="12"/>
      <color theme="1"/>
      <name val="Arial"/>
    </font>
  </fonts>
  <fills count="8">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C5E0B3"/>
        <bgColor rgb="FFC5E0B3"/>
      </patternFill>
    </fill>
    <fill>
      <patternFill patternType="solid">
        <fgColor rgb="FFA8D08D"/>
        <bgColor rgb="FFA8D08D"/>
      </patternFill>
    </fill>
    <fill>
      <patternFill patternType="solid">
        <fgColor rgb="FFE2EFD9"/>
        <bgColor rgb="FFE2EFD9"/>
      </patternFill>
    </fill>
    <fill>
      <patternFill patternType="solid">
        <fgColor rgb="FFFFFF00"/>
        <bgColor rgb="FFFFFF00"/>
      </patternFill>
    </fill>
  </fills>
  <borders count="4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3">
    <xf numFmtId="0" fontId="0" fillId="0" borderId="0" xfId="0" applyFont="1" applyAlignment="1"/>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1" fillId="2" borderId="10" xfId="0" applyFont="1" applyFill="1" applyBorder="1" applyAlignment="1">
      <alignment horizontal="center" vertical="center" wrapText="1"/>
    </xf>
    <xf numFmtId="0" fontId="5" fillId="2" borderId="10" xfId="0" applyFont="1" applyFill="1" applyBorder="1" applyAlignment="1">
      <alignment horizontal="center"/>
    </xf>
    <xf numFmtId="0" fontId="1" fillId="2" borderId="10" xfId="0" applyFont="1" applyFill="1" applyBorder="1"/>
    <xf numFmtId="0" fontId="6"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9" fillId="4" borderId="23" xfId="0" applyFont="1" applyFill="1" applyBorder="1" applyAlignment="1">
      <alignment horizontal="center" vertical="center" textRotation="90"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textRotation="90" wrapText="1"/>
    </xf>
    <xf numFmtId="0" fontId="9" fillId="4" borderId="25" xfId="0" applyFont="1" applyFill="1" applyBorder="1" applyAlignment="1">
      <alignment horizontal="center" vertical="center" textRotation="90" wrapText="1"/>
    </xf>
    <xf numFmtId="0" fontId="9" fillId="4" borderId="25" xfId="0" applyFont="1" applyFill="1" applyBorder="1" applyAlignment="1">
      <alignment vertical="center" wrapText="1"/>
    </xf>
    <xf numFmtId="0" fontId="1" fillId="0" borderId="33" xfId="0" applyFont="1" applyBorder="1" applyAlignment="1">
      <alignment horizontal="center" vertical="center" wrapText="1"/>
    </xf>
    <xf numFmtId="0" fontId="1" fillId="6" borderId="34"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0" borderId="34" xfId="0" applyFont="1" applyBorder="1" applyAlignment="1">
      <alignment horizontal="center" vertical="center" textRotation="90" wrapText="1"/>
    </xf>
    <xf numFmtId="9" fontId="1" fillId="6" borderId="34" xfId="0" applyNumberFormat="1" applyFont="1" applyFill="1" applyBorder="1" applyAlignment="1">
      <alignment horizontal="center" vertical="center" wrapText="1"/>
    </xf>
    <xf numFmtId="17" fontId="1" fillId="0" borderId="3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6" borderId="4" xfId="0" applyFont="1" applyFill="1" applyBorder="1" applyAlignment="1">
      <alignment horizontal="center" vertical="center" wrapText="1"/>
    </xf>
    <xf numFmtId="9" fontId="1" fillId="6" borderId="4" xfId="0" applyNumberFormat="1" applyFont="1" applyFill="1" applyBorder="1" applyAlignment="1">
      <alignment horizontal="center" vertical="center" wrapText="1"/>
    </xf>
    <xf numFmtId="17"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24" xfId="0"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6" borderId="24" xfId="0" applyFont="1" applyFill="1" applyBorder="1" applyAlignment="1">
      <alignment horizontal="center" vertical="center" wrapText="1"/>
    </xf>
    <xf numFmtId="9" fontId="1" fillId="6" borderId="24"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44" xfId="0" applyFont="1" applyBorder="1" applyAlignment="1">
      <alignment horizontal="center" vertical="center" wrapText="1"/>
    </xf>
    <xf numFmtId="164" fontId="1" fillId="0" borderId="34" xfId="0" applyNumberFormat="1" applyFont="1" applyBorder="1" applyAlignment="1">
      <alignment horizontal="center" vertical="center" wrapText="1"/>
    </xf>
    <xf numFmtId="0" fontId="1" fillId="0" borderId="4" xfId="0" applyFont="1" applyBorder="1" applyAlignment="1">
      <alignment horizontal="center" vertical="center" textRotation="90" wrapText="1"/>
    </xf>
    <xf numFmtId="0" fontId="1" fillId="0" borderId="24" xfId="0" applyFont="1" applyBorder="1" applyAlignment="1">
      <alignment horizontal="center" vertical="center" textRotation="90" wrapText="1"/>
    </xf>
    <xf numFmtId="0" fontId="1" fillId="0" borderId="0" xfId="0" applyFont="1"/>
    <xf numFmtId="0" fontId="1" fillId="0" borderId="2"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4" borderId="11" xfId="0" applyFont="1" applyFill="1" applyBorder="1" applyAlignment="1">
      <alignment horizontal="left" vertical="center" wrapText="1"/>
    </xf>
    <xf numFmtId="0" fontId="1" fillId="4" borderId="11" xfId="0" applyFont="1" applyFill="1" applyBorder="1" applyAlignment="1">
      <alignment horizontal="left" vertical="top" wrapText="1"/>
    </xf>
    <xf numFmtId="0" fontId="8" fillId="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8" fillId="4"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9" fillId="4" borderId="20" xfId="0" applyFont="1" applyFill="1" applyBorder="1" applyAlignment="1">
      <alignment horizontal="center" vertical="center" wrapText="1"/>
    </xf>
    <xf numFmtId="0" fontId="2" fillId="0" borderId="29" xfId="0" applyFont="1" applyBorder="1"/>
    <xf numFmtId="0" fontId="9" fillId="4" borderId="21" xfId="0" applyFont="1" applyFill="1" applyBorder="1" applyAlignment="1">
      <alignment horizontal="center" vertical="center" wrapText="1"/>
    </xf>
    <xf numFmtId="0" fontId="2" fillId="0" borderId="30" xfId="0" applyFont="1" applyBorder="1"/>
    <xf numFmtId="0" fontId="9" fillId="4" borderId="22" xfId="0" applyFont="1" applyFill="1" applyBorder="1" applyAlignment="1">
      <alignment horizontal="center" vertical="center" wrapText="1"/>
    </xf>
    <xf numFmtId="0" fontId="2" fillId="0" borderId="31" xfId="0" applyFont="1" applyBorder="1"/>
    <xf numFmtId="0" fontId="9" fillId="4" borderId="28" xfId="0" applyFont="1" applyFill="1" applyBorder="1" applyAlignment="1">
      <alignment horizontal="center" vertical="center" wrapText="1"/>
    </xf>
    <xf numFmtId="0" fontId="2" fillId="0" borderId="27" xfId="0" applyFont="1" applyBorder="1"/>
    <xf numFmtId="0" fontId="6" fillId="5" borderId="14" xfId="0" applyFont="1" applyFill="1" applyBorder="1" applyAlignment="1">
      <alignment horizontal="center" vertical="center" wrapText="1"/>
    </xf>
    <xf numFmtId="0" fontId="6" fillId="5" borderId="14" xfId="0" applyFont="1" applyFill="1" applyBorder="1" applyAlignment="1">
      <alignment horizontal="center"/>
    </xf>
    <xf numFmtId="0" fontId="6" fillId="5" borderId="17" xfId="0" applyFont="1" applyFill="1" applyBorder="1" applyAlignment="1">
      <alignment horizontal="center" vertical="center"/>
    </xf>
    <xf numFmtId="0" fontId="1" fillId="0" borderId="33" xfId="0" applyFont="1" applyBorder="1" applyAlignment="1">
      <alignment horizontal="center" vertical="center" wrapText="1"/>
    </xf>
    <xf numFmtId="0" fontId="2" fillId="0" borderId="37" xfId="0" applyFont="1" applyBorder="1"/>
    <xf numFmtId="9" fontId="1" fillId="0" borderId="33" xfId="0" applyNumberFormat="1" applyFont="1" applyBorder="1" applyAlignment="1">
      <alignment horizontal="center" vertical="center" wrapText="1"/>
    </xf>
    <xf numFmtId="164" fontId="1" fillId="0" borderId="33" xfId="0" applyNumberFormat="1" applyFont="1" applyBorder="1" applyAlignment="1">
      <alignment horizontal="center" vertical="center" wrapText="1"/>
    </xf>
    <xf numFmtId="9" fontId="1" fillId="6" borderId="33" xfId="0" applyNumberFormat="1" applyFont="1" applyFill="1" applyBorder="1" applyAlignment="1">
      <alignment horizontal="center" vertical="center" wrapText="1"/>
    </xf>
    <xf numFmtId="0" fontId="2" fillId="0" borderId="38" xfId="0" applyFont="1" applyBorder="1"/>
    <xf numFmtId="0" fontId="2" fillId="0" borderId="40" xfId="0" applyFont="1" applyBorder="1"/>
    <xf numFmtId="0" fontId="9" fillId="6" borderId="32" xfId="0" applyFont="1" applyFill="1" applyBorder="1" applyAlignment="1">
      <alignment horizontal="center" vertical="center" wrapText="1"/>
    </xf>
    <xf numFmtId="0" fontId="2" fillId="0" borderId="39" xfId="0" applyFont="1" applyBorder="1"/>
    <xf numFmtId="0" fontId="2" fillId="0" borderId="41" xfId="0" applyFont="1" applyBorder="1"/>
    <xf numFmtId="0" fontId="2" fillId="0" borderId="42" xfId="0" applyFont="1" applyBorder="1"/>
    <xf numFmtId="0" fontId="1" fillId="0" borderId="44" xfId="0" applyFont="1" applyBorder="1" applyAlignment="1">
      <alignment horizontal="center" vertical="center" wrapText="1"/>
    </xf>
    <xf numFmtId="0" fontId="9" fillId="7" borderId="45" xfId="0" applyFont="1" applyFill="1" applyBorder="1" applyAlignment="1">
      <alignment horizontal="center" vertical="center"/>
    </xf>
    <xf numFmtId="0" fontId="2" fillId="0" borderId="46" xfId="0" applyFont="1" applyBorder="1"/>
    <xf numFmtId="0" fontId="2" fillId="0" borderId="47" xfId="0" applyFont="1" applyBorder="1"/>
    <xf numFmtId="0" fontId="10" fillId="0" borderId="7" xfId="0" applyFont="1" applyBorder="1" applyAlignment="1">
      <alignment horizontal="center" vertical="center" wrapText="1"/>
    </xf>
    <xf numFmtId="0" fontId="1" fillId="0" borderId="35" xfId="0" applyFont="1" applyBorder="1" applyAlignment="1">
      <alignment horizontal="center" vertical="center" wrapText="1"/>
    </xf>
    <xf numFmtId="0" fontId="2" fillId="0" borderId="43" xfId="0" applyFont="1" applyBorder="1"/>
    <xf numFmtId="0" fontId="9" fillId="4" borderId="26" xfId="0" applyFont="1" applyFill="1" applyBorder="1" applyAlignment="1">
      <alignment horizontal="center" vertical="center" wrapText="1"/>
    </xf>
    <xf numFmtId="0" fontId="2" fillId="0" borderId="36" xfId="0" applyFont="1" applyBorder="1"/>
    <xf numFmtId="0" fontId="1" fillId="0" borderId="35" xfId="0" applyFont="1" applyFill="1" applyBorder="1" applyAlignment="1">
      <alignment horizontal="center" vertical="center" wrapText="1"/>
    </xf>
    <xf numFmtId="0" fontId="2" fillId="0" borderId="5" xfId="0" applyFont="1" applyFill="1" applyBorder="1"/>
  </cellXfs>
  <cellStyles count="1">
    <cellStyle name="Normal" xfId="0" builtinId="0"/>
  </cellStyles>
  <dxfs count="76">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76200</xdr:rowOff>
    </xdr:from>
    <xdr:ext cx="307657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topLeftCell="AQ4" zoomScale="80" zoomScaleNormal="80" workbookViewId="0">
      <selection activeCell="BB15" sqref="BB15:BB16"/>
    </sheetView>
  </sheetViews>
  <sheetFormatPr baseColWidth="10" defaultColWidth="14.42578125" defaultRowHeight="15" customHeight="1"/>
  <cols>
    <col min="1" max="1" width="6.42578125" customWidth="1"/>
    <col min="2" max="2" width="20.28515625" customWidth="1"/>
    <col min="3" max="3" width="12.140625" customWidth="1"/>
    <col min="4" max="4" width="13.140625" customWidth="1"/>
    <col min="5" max="5" width="23.5703125" customWidth="1"/>
    <col min="6" max="6" width="22.5703125" customWidth="1"/>
    <col min="7" max="7" width="35.85546875" customWidth="1"/>
    <col min="8" max="8" width="24.85546875" customWidth="1"/>
    <col min="9" max="9" width="14.28515625" customWidth="1"/>
    <col min="10" max="10" width="16.140625" customWidth="1"/>
    <col min="11" max="11" width="16.28515625" customWidth="1"/>
    <col min="12" max="12" width="16.7109375" customWidth="1"/>
    <col min="13" max="15" width="8.140625" customWidth="1"/>
    <col min="16" max="16" width="13.140625" customWidth="1"/>
    <col min="17" max="17" width="14.5703125" customWidth="1"/>
    <col min="18" max="18" width="14.140625" customWidth="1"/>
    <col min="19" max="19" width="14.5703125" customWidth="1"/>
    <col min="20" max="20" width="13" customWidth="1"/>
    <col min="21" max="21" width="7.42578125" customWidth="1"/>
    <col min="22" max="22" width="27.28515625" customWidth="1"/>
    <col min="23" max="23" width="41.5703125" customWidth="1"/>
    <col min="24" max="24" width="33.42578125" customWidth="1"/>
    <col min="25" max="25" width="74.28515625" customWidth="1"/>
    <col min="26" max="26" width="23.85546875" customWidth="1"/>
    <col min="27" max="27" width="9.5703125" customWidth="1"/>
    <col min="28" max="28" width="9.5703125" hidden="1" customWidth="1"/>
    <col min="29" max="29" width="9.5703125" customWidth="1"/>
    <col min="30" max="30" width="9.5703125" hidden="1" customWidth="1"/>
    <col min="31" max="31" width="9.5703125" customWidth="1"/>
    <col min="32" max="32" width="9.5703125" hidden="1" customWidth="1"/>
    <col min="33" max="33" width="9.5703125" customWidth="1"/>
    <col min="34" max="34" width="9.5703125" hidden="1" customWidth="1"/>
    <col min="35" max="35" width="9.5703125" customWidth="1"/>
    <col min="36" max="36" width="5.140625" hidden="1" customWidth="1"/>
    <col min="37" max="37" width="10.85546875" hidden="1" customWidth="1"/>
    <col min="38" max="38" width="6.85546875" customWidth="1"/>
    <col min="39" max="39" width="10.85546875" customWidth="1"/>
    <col min="40" max="40" width="10.85546875" hidden="1" customWidth="1"/>
    <col min="41" max="41" width="8.140625" customWidth="1"/>
    <col min="42" max="42" width="13" customWidth="1"/>
    <col min="43" max="43" width="11.85546875" customWidth="1"/>
    <col min="44" max="44" width="19.85546875" customWidth="1"/>
    <col min="45" max="45" width="20.28515625" customWidth="1"/>
    <col min="46" max="46" width="10.85546875" customWidth="1"/>
    <col min="47" max="47" width="47.5703125" customWidth="1"/>
    <col min="48" max="48" width="23.28515625" customWidth="1"/>
    <col min="49" max="49" width="21.140625" customWidth="1"/>
    <col min="50" max="50" width="27.7109375" customWidth="1"/>
    <col min="51" max="51" width="26" customWidth="1"/>
    <col min="52" max="52" width="18.7109375" customWidth="1"/>
    <col min="53" max="53" width="20.42578125" customWidth="1"/>
    <col min="54" max="54" width="16.28515625" customWidth="1"/>
    <col min="55" max="55" width="49.140625" customWidth="1"/>
  </cols>
  <sheetData>
    <row r="1" spans="1:55" ht="31.5" customHeight="1">
      <c r="A1" s="38"/>
      <c r="B1" s="39"/>
      <c r="C1" s="39"/>
      <c r="D1" s="40"/>
      <c r="E1" s="47" t="s">
        <v>0</v>
      </c>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40"/>
      <c r="BC1" s="1" t="s">
        <v>1</v>
      </c>
    </row>
    <row r="2" spans="1:55" ht="31.5" customHeight="1">
      <c r="A2" s="41"/>
      <c r="B2" s="42"/>
      <c r="C2" s="42"/>
      <c r="D2" s="43"/>
      <c r="E2" s="44"/>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6"/>
      <c r="BC2" s="2" t="s">
        <v>2</v>
      </c>
    </row>
    <row r="3" spans="1:55" ht="31.5" customHeight="1">
      <c r="A3" s="41"/>
      <c r="B3" s="42"/>
      <c r="C3" s="42"/>
      <c r="D3" s="43"/>
      <c r="E3" s="48" t="s">
        <v>3</v>
      </c>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40"/>
      <c r="BC3" s="1" t="s">
        <v>4</v>
      </c>
    </row>
    <row r="4" spans="1:55" ht="31.5" customHeight="1">
      <c r="A4" s="44"/>
      <c r="B4" s="45"/>
      <c r="C4" s="45"/>
      <c r="D4" s="46"/>
      <c r="E4" s="44"/>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6"/>
      <c r="BC4" s="2" t="s">
        <v>5</v>
      </c>
    </row>
    <row r="5" spans="1:55" ht="9" customHeight="1">
      <c r="A5" s="3"/>
      <c r="B5" s="3"/>
      <c r="C5" s="3"/>
      <c r="D5" s="3"/>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ht="22.5" customHeight="1">
      <c r="A6" s="49" t="s">
        <v>6</v>
      </c>
      <c r="B6" s="50"/>
      <c r="C6" s="51"/>
      <c r="D6" s="52" t="s">
        <v>7</v>
      </c>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1"/>
    </row>
    <row r="7" spans="1:55" ht="9" customHeight="1">
      <c r="A7" s="5"/>
      <c r="B7" s="6"/>
      <c r="C7" s="6"/>
      <c r="D7" s="3"/>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ht="43.5" customHeight="1">
      <c r="A8" s="49" t="s">
        <v>8</v>
      </c>
      <c r="B8" s="50"/>
      <c r="C8" s="51"/>
      <c r="D8" s="53" t="s">
        <v>9</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1"/>
    </row>
    <row r="9" spans="1:55" ht="9" customHeight="1">
      <c r="A9" s="5"/>
      <c r="B9" s="6"/>
      <c r="C9" s="6"/>
      <c r="D9" s="3"/>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ht="30.75" customHeight="1">
      <c r="A10" s="49" t="s">
        <v>10</v>
      </c>
      <c r="B10" s="50"/>
      <c r="C10" s="51"/>
      <c r="D10" s="52" t="s">
        <v>11</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1"/>
    </row>
    <row r="11" spans="1:55" ht="9" customHeight="1" thickBot="1">
      <c r="A11" s="5"/>
      <c r="B11" s="3"/>
      <c r="C11" s="3"/>
      <c r="D11" s="3"/>
      <c r="E11" s="4"/>
      <c r="F11" s="4"/>
      <c r="G11" s="4"/>
      <c r="H11" s="4"/>
      <c r="I11" s="4"/>
      <c r="J11" s="4"/>
      <c r="K11" s="4"/>
      <c r="L11" s="4"/>
      <c r="M11" s="4"/>
      <c r="N11" s="4"/>
      <c r="O11" s="4"/>
      <c r="P11" s="4"/>
      <c r="Q11" s="4"/>
      <c r="R11" s="4"/>
      <c r="S11" s="4"/>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4"/>
      <c r="AU11" s="4"/>
      <c r="AV11" s="4"/>
      <c r="AW11" s="4"/>
      <c r="AX11" s="4"/>
      <c r="AY11" s="4"/>
      <c r="AZ11" s="4"/>
      <c r="BA11" s="4"/>
      <c r="BB11" s="4"/>
      <c r="BC11" s="4"/>
    </row>
    <row r="12" spans="1:55" ht="13.5" customHeight="1" thickBot="1">
      <c r="A12" s="68" t="s">
        <v>12</v>
      </c>
      <c r="B12" s="58"/>
      <c r="C12" s="58"/>
      <c r="D12" s="58"/>
      <c r="E12" s="58"/>
      <c r="F12" s="58"/>
      <c r="G12" s="58"/>
      <c r="H12" s="58"/>
      <c r="I12" s="58"/>
      <c r="J12" s="58"/>
      <c r="K12" s="58"/>
      <c r="L12" s="58"/>
      <c r="M12" s="58"/>
      <c r="N12" s="58"/>
      <c r="O12" s="58"/>
      <c r="P12" s="58"/>
      <c r="Q12" s="59"/>
      <c r="R12" s="69" t="s">
        <v>13</v>
      </c>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9"/>
      <c r="BA12" s="70" t="s">
        <v>14</v>
      </c>
      <c r="BB12" s="55"/>
      <c r="BC12" s="56"/>
    </row>
    <row r="13" spans="1:55" ht="42" customHeight="1">
      <c r="A13" s="54" t="s">
        <v>15</v>
      </c>
      <c r="B13" s="55"/>
      <c r="C13" s="55"/>
      <c r="D13" s="55"/>
      <c r="E13" s="55"/>
      <c r="F13" s="55"/>
      <c r="G13" s="56"/>
      <c r="H13" s="54" t="s">
        <v>16</v>
      </c>
      <c r="I13" s="55"/>
      <c r="J13" s="55"/>
      <c r="K13" s="55"/>
      <c r="L13" s="56"/>
      <c r="M13" s="54" t="s">
        <v>17</v>
      </c>
      <c r="N13" s="55"/>
      <c r="O13" s="55"/>
      <c r="P13" s="55"/>
      <c r="Q13" s="56"/>
      <c r="R13" s="54" t="s">
        <v>18</v>
      </c>
      <c r="S13" s="55"/>
      <c r="T13" s="56"/>
      <c r="U13" s="54" t="s">
        <v>19</v>
      </c>
      <c r="V13" s="55"/>
      <c r="W13" s="55"/>
      <c r="X13" s="55"/>
      <c r="Y13" s="55"/>
      <c r="Z13" s="56"/>
      <c r="AA13" s="57" t="s">
        <v>20</v>
      </c>
      <c r="AB13" s="58"/>
      <c r="AC13" s="58"/>
      <c r="AD13" s="59"/>
      <c r="AE13" s="57" t="s">
        <v>21</v>
      </c>
      <c r="AF13" s="58"/>
      <c r="AG13" s="58"/>
      <c r="AH13" s="58"/>
      <c r="AI13" s="58"/>
      <c r="AJ13" s="59"/>
      <c r="AK13" s="54" t="s">
        <v>22</v>
      </c>
      <c r="AL13" s="55"/>
      <c r="AM13" s="55"/>
      <c r="AN13" s="55"/>
      <c r="AO13" s="55"/>
      <c r="AP13" s="55"/>
      <c r="AQ13" s="56"/>
      <c r="AR13" s="57" t="s">
        <v>23</v>
      </c>
      <c r="AS13" s="59"/>
      <c r="AT13" s="57" t="s">
        <v>24</v>
      </c>
      <c r="AU13" s="58"/>
      <c r="AV13" s="58"/>
      <c r="AW13" s="58"/>
      <c r="AX13" s="58"/>
      <c r="AY13" s="58"/>
      <c r="AZ13" s="59"/>
      <c r="BA13" s="60" t="s">
        <v>25</v>
      </c>
      <c r="BB13" s="62" t="s">
        <v>26</v>
      </c>
      <c r="BC13" s="64" t="s">
        <v>27</v>
      </c>
    </row>
    <row r="14" spans="1:55" ht="112.5" customHeight="1" thickBot="1">
      <c r="A14" s="8" t="s">
        <v>28</v>
      </c>
      <c r="B14" s="9" t="s">
        <v>29</v>
      </c>
      <c r="C14" s="9" t="s">
        <v>30</v>
      </c>
      <c r="D14" s="9" t="s">
        <v>31</v>
      </c>
      <c r="E14" s="9" t="s">
        <v>32</v>
      </c>
      <c r="F14" s="9" t="s">
        <v>33</v>
      </c>
      <c r="G14" s="10" t="s">
        <v>34</v>
      </c>
      <c r="H14" s="11" t="s">
        <v>35</v>
      </c>
      <c r="I14" s="9" t="s">
        <v>36</v>
      </c>
      <c r="J14" s="9" t="s">
        <v>37</v>
      </c>
      <c r="K14" s="9" t="s">
        <v>38</v>
      </c>
      <c r="L14" s="10" t="s">
        <v>39</v>
      </c>
      <c r="M14" s="89" t="s">
        <v>40</v>
      </c>
      <c r="N14" s="67"/>
      <c r="O14" s="66" t="s">
        <v>41</v>
      </c>
      <c r="P14" s="67"/>
      <c r="Q14" s="10" t="s">
        <v>42</v>
      </c>
      <c r="R14" s="11" t="s">
        <v>43</v>
      </c>
      <c r="S14" s="9" t="s">
        <v>44</v>
      </c>
      <c r="T14" s="10" t="s">
        <v>45</v>
      </c>
      <c r="U14" s="8" t="s">
        <v>46</v>
      </c>
      <c r="V14" s="9" t="s">
        <v>25</v>
      </c>
      <c r="W14" s="9" t="s">
        <v>47</v>
      </c>
      <c r="X14" s="9" t="s">
        <v>48</v>
      </c>
      <c r="Y14" s="9" t="s">
        <v>49</v>
      </c>
      <c r="Z14" s="10" t="s">
        <v>50</v>
      </c>
      <c r="AA14" s="8" t="s">
        <v>51</v>
      </c>
      <c r="AB14" s="12"/>
      <c r="AC14" s="12" t="s">
        <v>52</v>
      </c>
      <c r="AD14" s="13"/>
      <c r="AE14" s="8" t="s">
        <v>53</v>
      </c>
      <c r="AF14" s="12"/>
      <c r="AG14" s="12" t="s">
        <v>54</v>
      </c>
      <c r="AH14" s="12"/>
      <c r="AI14" s="12" t="s">
        <v>55</v>
      </c>
      <c r="AJ14" s="14"/>
      <c r="AK14" s="11"/>
      <c r="AL14" s="66" t="s">
        <v>56</v>
      </c>
      <c r="AM14" s="67"/>
      <c r="AN14" s="9"/>
      <c r="AO14" s="66" t="s">
        <v>57</v>
      </c>
      <c r="AP14" s="67"/>
      <c r="AQ14" s="10" t="s">
        <v>58</v>
      </c>
      <c r="AR14" s="11" t="s">
        <v>59</v>
      </c>
      <c r="AS14" s="10" t="s">
        <v>60</v>
      </c>
      <c r="AT14" s="8" t="s">
        <v>61</v>
      </c>
      <c r="AU14" s="9" t="s">
        <v>27</v>
      </c>
      <c r="AV14" s="9" t="s">
        <v>62</v>
      </c>
      <c r="AW14" s="9" t="s">
        <v>63</v>
      </c>
      <c r="AX14" s="9" t="s">
        <v>50</v>
      </c>
      <c r="AY14" s="9" t="s">
        <v>64</v>
      </c>
      <c r="AZ14" s="10" t="s">
        <v>65</v>
      </c>
      <c r="BA14" s="61"/>
      <c r="BB14" s="63"/>
      <c r="BC14" s="65"/>
    </row>
    <row r="15" spans="1:55" ht="186.75" customHeight="1" thickBot="1">
      <c r="A15" s="78" t="s">
        <v>66</v>
      </c>
      <c r="B15" s="71" t="s">
        <v>67</v>
      </c>
      <c r="C15" s="71" t="s">
        <v>68</v>
      </c>
      <c r="D15" s="71" t="s">
        <v>69</v>
      </c>
      <c r="E15" s="71" t="s">
        <v>70</v>
      </c>
      <c r="F15" s="71" t="s">
        <v>71</v>
      </c>
      <c r="G15" s="71" t="str">
        <f>+IF(OR(D15&lt;&gt;"",E15&lt;&gt;"",F15&lt;&gt;""),CONCATENATE("Posibilidad de ",D15," por ",E15," debido a ",F15),"")</f>
        <v>Posibilidad de afectación reputacional por incumplimiento de metas del plan de desarrollo debido a fallas en la contratación (incumplimientos, demoras, suspensiones, sanciones, falta de ejecución, entre otros)  .</v>
      </c>
      <c r="H15" s="71" t="s">
        <v>72</v>
      </c>
      <c r="I15" s="71" t="s">
        <v>73</v>
      </c>
      <c r="J15" s="71" t="s">
        <v>74</v>
      </c>
      <c r="K15" s="71" t="s">
        <v>75</v>
      </c>
      <c r="L15" s="71" t="s">
        <v>76</v>
      </c>
      <c r="M15" s="75">
        <f>+IF(K15="Máximo 2 veces",0.2,IF(K15="Entre 3 a 24 veces",0.4,IF(K15="Entre 24 a 500 veces",0.6,IF(K15="Entre 500 a 5000 veces",0.8,IF(K15="Mas de 5000 veces",1,"")))))</f>
        <v>0.6</v>
      </c>
      <c r="N15" s="71" t="str">
        <f>+IF(M15="","",IF(M15&gt;0.8,"Muy Alta",IF(AND(M15&lt;=0.8,M15&gt;0.6),"Alta",IF(AND(M15&lt;=0.6,M15&gt;0.4),"Media",IF(AND(M15&lt;=0.4,M15&gt;0.2),"Baja","Muy Baja")))))</f>
        <v>Media</v>
      </c>
      <c r="O15" s="75">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0.8</v>
      </c>
      <c r="P15" s="73"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71"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71" t="s">
        <v>77</v>
      </c>
      <c r="S15" s="71" t="s">
        <v>78</v>
      </c>
      <c r="T15" s="73">
        <v>0</v>
      </c>
      <c r="U15" s="16">
        <v>1</v>
      </c>
      <c r="V15" s="17" t="s">
        <v>79</v>
      </c>
      <c r="W15" s="17" t="s">
        <v>80</v>
      </c>
      <c r="X15" s="17" t="s">
        <v>81</v>
      </c>
      <c r="Y15" s="17" t="str">
        <f t="shared" ref="Y15:Y22" si="0">CONCATENATE(V15,W15,X15)</f>
        <v xml:space="preserve">Responsable del procesoRealizara seguimiento y verificacion de la ejecución de las actividades planificadas en el instrumento de planeacioncon el fin de garantizar la ejecución y cumplimiento de las metas </v>
      </c>
      <c r="Z15" s="17" t="s">
        <v>82</v>
      </c>
      <c r="AA15" s="18" t="s">
        <v>83</v>
      </c>
      <c r="AB15" s="19"/>
      <c r="AC15" s="18" t="s">
        <v>84</v>
      </c>
      <c r="AD15" s="19">
        <f t="shared" ref="AD15:AD22" si="1">+IF(AC15="","",IF(AC15="Automático",0.25,IF(AC15="Manual",0.15)))</f>
        <v>0.15</v>
      </c>
      <c r="AE15" s="18" t="s">
        <v>85</v>
      </c>
      <c r="AF15" s="19">
        <f t="shared" ref="AF15:AF22" si="2">+IF(AE15="","",IF(AE15="Documentado",0.5,IF(AE15="Sin documentar",0)))</f>
        <v>0.5</v>
      </c>
      <c r="AG15" s="18" t="s">
        <v>86</v>
      </c>
      <c r="AH15" s="19">
        <f t="shared" ref="AH15:AH22" si="3">+IF(AG15="","",IF(AG15="Continua",0.1,IF(AG15="Aleatoria",0.05)))</f>
        <v>0.1</v>
      </c>
      <c r="AI15" s="18" t="s">
        <v>87</v>
      </c>
      <c r="AJ15" s="19">
        <f t="shared" ref="AJ15:AJ22" si="4">+IF(AI15="","",IF(AI15="Con registro",0.05,IF(AI15="Sin registro",0)))</f>
        <v>0.05</v>
      </c>
      <c r="AK15" s="19">
        <f>+IF(AA15="Preventivo",M15-(SUM(AB15,AD15)*M15),IF(AA15="Detectivo",M15-(SUM(AB15,AD15)*M15),M15))</f>
        <v>0.51</v>
      </c>
      <c r="AL15" s="75">
        <f>+IF(M15="","",MIN(AK15:AK16))</f>
        <v>0.4335</v>
      </c>
      <c r="AM15" s="71" t="str">
        <f>+IF(AL15="","",IF(AL15&gt;0.8,"Muy Alta",IF(AND(AL15&lt;=0.8,AL15&gt;0.6),"Alta",IF(AND(AL15&lt;=0.6,AL15&gt;0.4),"Media",IF(AND(AL15&lt;=0.4,AL15&gt;0.2),"Baja","Muy Baja")))))</f>
        <v>Media</v>
      </c>
      <c r="AN15" s="19">
        <f>+IF(AA15="Correctivo",O15-(SUM(AB15,AD15)*O15),O15)</f>
        <v>0.8</v>
      </c>
      <c r="AO15" s="75">
        <f>+IF(L15="","",MIN(AN16))</f>
        <v>0.8</v>
      </c>
      <c r="AP15" s="73" t="str">
        <f>+IF(AO15="","",IF(AO15&gt;0.8,"Catastrófico",IF(AND(AO15&lt;=0.8,AO15&gt;0.6),"Mayor",IF(AND(AO15&lt;=0.6,AO15&gt;0.4),"Moderado",IF(AND(AO15&lt;=0.4,AO15&gt;0.2),"Menor","Leve")))))</f>
        <v>Mayor</v>
      </c>
      <c r="AQ15" s="71"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71" t="s">
        <v>88</v>
      </c>
      <c r="AS15" s="73">
        <v>0.4</v>
      </c>
      <c r="AT15" s="16">
        <v>1</v>
      </c>
      <c r="AU15" s="17" t="s">
        <v>89</v>
      </c>
      <c r="AV15" s="17" t="s">
        <v>90</v>
      </c>
      <c r="AW15" s="20" t="s">
        <v>91</v>
      </c>
      <c r="AX15" s="17" t="s">
        <v>92</v>
      </c>
      <c r="AY15" s="17" t="s">
        <v>93</v>
      </c>
      <c r="AZ15" s="17" t="s">
        <v>94</v>
      </c>
      <c r="BA15" s="71"/>
      <c r="BB15" s="74"/>
      <c r="BC15" s="91"/>
    </row>
    <row r="16" spans="1:55" ht="127.5" customHeight="1" thickBot="1">
      <c r="A16" s="90"/>
      <c r="B16" s="72"/>
      <c r="C16" s="72"/>
      <c r="D16" s="72"/>
      <c r="E16" s="72"/>
      <c r="F16" s="72"/>
      <c r="G16" s="72"/>
      <c r="H16" s="72"/>
      <c r="I16" s="72"/>
      <c r="J16" s="72"/>
      <c r="K16" s="72"/>
      <c r="L16" s="72"/>
      <c r="M16" s="76"/>
      <c r="N16" s="72"/>
      <c r="O16" s="76"/>
      <c r="P16" s="72"/>
      <c r="Q16" s="72"/>
      <c r="R16" s="72"/>
      <c r="S16" s="72"/>
      <c r="T16" s="72"/>
      <c r="U16" s="22">
        <v>2</v>
      </c>
      <c r="V16" s="21" t="s">
        <v>95</v>
      </c>
      <c r="W16" s="21" t="s">
        <v>96</v>
      </c>
      <c r="X16" s="21" t="s">
        <v>97</v>
      </c>
      <c r="Y16" s="21" t="str">
        <f t="shared" si="0"/>
        <v xml:space="preserve">Jefe Oficina de PlaneaciónSolicitar y realizar seguimiento mediante las fichas del plan de acción de los procesospara mantener un control actualizado sobre el cumplimiento de los mismos. </v>
      </c>
      <c r="Z16" s="21" t="s">
        <v>98</v>
      </c>
      <c r="AA16" s="18" t="s">
        <v>99</v>
      </c>
      <c r="AB16" s="19"/>
      <c r="AC16" s="18" t="s">
        <v>84</v>
      </c>
      <c r="AD16" s="19">
        <f t="shared" si="1"/>
        <v>0.15</v>
      </c>
      <c r="AE16" s="18" t="s">
        <v>85</v>
      </c>
      <c r="AF16" s="19">
        <f t="shared" si="2"/>
        <v>0.5</v>
      </c>
      <c r="AG16" s="18" t="s">
        <v>86</v>
      </c>
      <c r="AH16" s="19">
        <f t="shared" si="3"/>
        <v>0.1</v>
      </c>
      <c r="AI16" s="18" t="s">
        <v>87</v>
      </c>
      <c r="AJ16" s="23">
        <f t="shared" si="4"/>
        <v>0.05</v>
      </c>
      <c r="AK16" s="19">
        <f>+IF(AA16="Preventivo",AK15-(SUM(AB16,AD16)*AK15),IF(AA16="Detectivo",AK15-(SUM(AB16,AD16)*AK15),AK15))</f>
        <v>0.4335</v>
      </c>
      <c r="AL16" s="76"/>
      <c r="AM16" s="72"/>
      <c r="AN16" s="19">
        <f>+IF(AA16="Correctivo",AN15-(SUM(AB16,AD16)*AN15),AN15)</f>
        <v>0.8</v>
      </c>
      <c r="AO16" s="76"/>
      <c r="AP16" s="72"/>
      <c r="AQ16" s="72"/>
      <c r="AR16" s="72"/>
      <c r="AS16" s="72"/>
      <c r="AT16" s="22">
        <v>2</v>
      </c>
      <c r="AU16" s="21" t="s">
        <v>100</v>
      </c>
      <c r="AV16" s="21" t="s">
        <v>101</v>
      </c>
      <c r="AW16" s="24" t="s">
        <v>102</v>
      </c>
      <c r="AX16" s="21" t="s">
        <v>103</v>
      </c>
      <c r="AY16" s="17" t="s">
        <v>93</v>
      </c>
      <c r="AZ16" s="25" t="s">
        <v>94</v>
      </c>
      <c r="BA16" s="72"/>
      <c r="BB16" s="72"/>
      <c r="BC16" s="92"/>
    </row>
    <row r="17" spans="1:55" ht="79.5" customHeight="1" thickBot="1">
      <c r="A17" s="78" t="s">
        <v>104</v>
      </c>
      <c r="B17" s="71" t="s">
        <v>105</v>
      </c>
      <c r="C17" s="71" t="s">
        <v>68</v>
      </c>
      <c r="D17" s="71" t="s">
        <v>69</v>
      </c>
      <c r="E17" s="71" t="s">
        <v>106</v>
      </c>
      <c r="F17" s="71" t="s">
        <v>107</v>
      </c>
      <c r="G17" s="71" t="str">
        <f>+IF(OR(D17&lt;&gt;"",E17&lt;&gt;"",F17&lt;&gt;""),CONCATENATE("Posibilidad de ",D17," por ",E17," debido a ",F17),"")</f>
        <v>Posibilidad de afectación reputacional por Baja calificacion en el reporte FURAG debido a desconocimiento de los responsables y equipos de trabajo de las actividades definidas en las politicas y dimensiones de MIPG</v>
      </c>
      <c r="H17" s="71" t="s">
        <v>108</v>
      </c>
      <c r="I17" s="71" t="s">
        <v>73</v>
      </c>
      <c r="J17" s="71" t="s">
        <v>74</v>
      </c>
      <c r="K17" s="71" t="s">
        <v>109</v>
      </c>
      <c r="L17" s="71" t="s">
        <v>76</v>
      </c>
      <c r="M17" s="75">
        <f>+IF(K17="Máximo 2 veces",0.2,IF(K17="Entre 3 a 24 veces",0.4,IF(K17="Entre 24 a 500 veces",0.6,IF(K17="Entre 500 a 5000 veces",0.8,IF(K17="Mas de 5000 veces",1,"")))))</f>
        <v>0.2</v>
      </c>
      <c r="N17" s="71" t="str">
        <f>+IF(M17="","",IF(M17&gt;0.8,"Muy Alta",IF(AND(M17&lt;=0.8,M17&gt;0.6),"Alta",IF(AND(M17&lt;=0.6,M17&gt;0.4),"Media",IF(AND(M17&lt;=0.4,M17&gt;0.2),"Baja","Muy Baja")))))</f>
        <v>Muy Baja</v>
      </c>
      <c r="O17" s="75">
        <f>+IF(L17="Menor a 10 SMLMV o afectación a un área/proceso",0.2,IF(L17="Entre 10 y 50 SMLMV o afectación interna",0.4,IF(L17="Entre 50 y 100 SMLMV o afectación con algunos usuarios",0.6,IF(L17="Entre 100 y 500 SMLMV o fectación a nivel municipal/departamental",0.8,IF(L17="Mayor a 500 SMLMV o afectación nacional",1,"")))))</f>
        <v>0.8</v>
      </c>
      <c r="P17" s="73" t="str">
        <f>+IF(L17="Menor a 10 SMLMV o afectación a un área/proceso","Leve",IF(L17="Entre 10 y 50 SMLMV o afectación interna","Menor",IF(L17="Entre 50 y 100 SMLMV o afectación con algunos usuarios","Moderado",IF(L17="Entre 100 y 500 SMLMV o fectación a nivel municipal/departamental","Mayor",IF(L17="Mayor a 500 SMLMV o afectación nacional","Catastrófico","")))))</f>
        <v>Mayor</v>
      </c>
      <c r="Q17" s="71" t="str">
        <f>+IF(OR(K17="",L17=""),"",IF(AND(P17="Catastrófico",N17&lt;&gt;""),"Extremo",IF(AND(P17="Mayor",N17&lt;&gt;""),"Alto",IF(AND(N17="Muy Alta",O17&gt;0.1,O17&lt;0.7),"Alto",IF(AND(N17="Alta",P17="Moderado"),"Alto",IF(O17*M17&lt;0.1,"Bajo",IF(AND(N17="Alta",O17&lt;0.5),"Moderado",IF(AND(N17="Media",O17&lt;0.7),"Moderado",IF(AND(N17="Baja",OR(P17="Moderado",P17="Menor")),"Moderado",IF(AND(N17="Muy Baja",P17="Moderado"),"Moderado",))))))))))</f>
        <v>Alto</v>
      </c>
      <c r="R17" s="71" t="s">
        <v>77</v>
      </c>
      <c r="S17" s="71" t="s">
        <v>78</v>
      </c>
      <c r="T17" s="73">
        <v>0</v>
      </c>
      <c r="U17" s="16">
        <v>1</v>
      </c>
      <c r="V17" s="17" t="s">
        <v>110</v>
      </c>
      <c r="W17" s="17" t="s">
        <v>111</v>
      </c>
      <c r="X17" s="17" t="s">
        <v>112</v>
      </c>
      <c r="Y17" s="17" t="str">
        <f t="shared" si="0"/>
        <v>La Oficina asesora de Planeación ejecutará reuniones con el equipo lider y coordinador de las politicas de MIPG (Res Ger No 043 del 2025)estableciendo el cumplimiento en las actividades definidas en la implementacion de las politicas de MIPG</v>
      </c>
      <c r="Z17" s="17" t="s">
        <v>113</v>
      </c>
      <c r="AA17" s="18" t="s">
        <v>114</v>
      </c>
      <c r="AB17" s="19"/>
      <c r="AC17" s="18" t="s">
        <v>84</v>
      </c>
      <c r="AD17" s="19">
        <f t="shared" si="1"/>
        <v>0.15</v>
      </c>
      <c r="AE17" s="18" t="s">
        <v>85</v>
      </c>
      <c r="AF17" s="19">
        <f t="shared" si="2"/>
        <v>0.5</v>
      </c>
      <c r="AG17" s="18" t="s">
        <v>115</v>
      </c>
      <c r="AH17" s="19">
        <f t="shared" si="3"/>
        <v>0.05</v>
      </c>
      <c r="AI17" s="18" t="s">
        <v>87</v>
      </c>
      <c r="AJ17" s="19">
        <f t="shared" si="4"/>
        <v>0.05</v>
      </c>
      <c r="AK17" s="19">
        <f>+IF(AA17="Preventivo",M17-(SUM(AB17,AD17)*M17),IF(AA17="Detectivo",M17-(SUM(AB17,AD17)*M17),M17))</f>
        <v>0.2</v>
      </c>
      <c r="AL17" s="75">
        <f>+IF(M17="","",MIN(AK17:AK19))</f>
        <v>0.2</v>
      </c>
      <c r="AM17" s="71" t="str">
        <f>+IF(AL17="","",IF(AL17&gt;0.8,"Muy Alta",IF(AND(AL17&lt;=0.8,AL17&gt;0.6),"Alta",IF(AND(AL17&lt;=0.6,AL17&gt;0.4),"Media",IF(AND(AL17&lt;=0.4,AL17&gt;0.2),"Baja","Muy Baja")))))</f>
        <v>Muy Baja</v>
      </c>
      <c r="AN17" s="19">
        <f>+IF(AA17="Correctivo",O17-(SUM(AB17,AD17)*O17),O17)</f>
        <v>0.68</v>
      </c>
      <c r="AO17" s="75">
        <f>+IF(L17="","",MIN(AN18:AN19))</f>
        <v>0.49130000000000007</v>
      </c>
      <c r="AP17" s="73" t="str">
        <f>+IF(AO17="","",IF(AO17&gt;0.8,"Catastrófico",IF(AND(AO17&lt;=0.8,AO17&gt;0.6),"Mayor",IF(AND(AO17&lt;=0.6,AO17&gt;0.4),"Moderado",IF(AND(AO17&lt;=0.4,AO17&gt;0.2),"Menor","Leve")))))</f>
        <v>Moderado</v>
      </c>
      <c r="AQ17" s="71" t="str">
        <f>+IF(OR(AL17="",AO17=""),"",IF(AND(AP17="Catastrófico",AM17&lt;&gt;""),"Extremo",IF(AND(AP17="Mayor",AM17&lt;&gt;""),"Alto",IF(AND(AM17="Muy Alta",AO17&gt;0.1,AO17&lt;0.7),"Alto",IF(AND(AM17="Alta",AP17="Moderado"),"Alto",IF(AO17*AL17&lt;0.1,"Bajo",IF(AND(AM17="Alta",AO17&lt;0.5),"Moderado",IF(AND(AM17="Media",AO17&lt;0.7),"Moderado",IF(AND(AM17="Baja",OR(AP17="Moderado",AP17="Menor")),"Moderado",IF(AND(AM17="Muy Baja",AP17="Moderado"),"Moderado",))))))))))</f>
        <v>Bajo</v>
      </c>
      <c r="AR17" s="71" t="s">
        <v>116</v>
      </c>
      <c r="AS17" s="73">
        <v>1</v>
      </c>
      <c r="AT17" s="16">
        <v>1</v>
      </c>
      <c r="AU17" s="17" t="s">
        <v>117</v>
      </c>
      <c r="AV17" s="26" t="s">
        <v>118</v>
      </c>
      <c r="AW17" s="27">
        <v>45716</v>
      </c>
      <c r="AX17" s="17" t="s">
        <v>119</v>
      </c>
      <c r="AY17" s="17" t="s">
        <v>120</v>
      </c>
      <c r="AZ17" s="17" t="s">
        <v>121</v>
      </c>
      <c r="BA17" s="71"/>
      <c r="BB17" s="74"/>
      <c r="BC17" s="87"/>
    </row>
    <row r="18" spans="1:55" ht="79.5" customHeight="1" thickBot="1">
      <c r="A18" s="79"/>
      <c r="B18" s="72"/>
      <c r="C18" s="72"/>
      <c r="D18" s="72"/>
      <c r="E18" s="72"/>
      <c r="F18" s="72"/>
      <c r="G18" s="72"/>
      <c r="H18" s="72"/>
      <c r="I18" s="72"/>
      <c r="J18" s="72"/>
      <c r="K18" s="72"/>
      <c r="L18" s="72"/>
      <c r="M18" s="72"/>
      <c r="N18" s="72"/>
      <c r="O18" s="72"/>
      <c r="P18" s="72"/>
      <c r="Q18" s="72"/>
      <c r="R18" s="72"/>
      <c r="S18" s="72"/>
      <c r="T18" s="72"/>
      <c r="U18" s="22">
        <v>2</v>
      </c>
      <c r="V18" s="21" t="s">
        <v>122</v>
      </c>
      <c r="W18" s="21" t="s">
        <v>123</v>
      </c>
      <c r="X18" s="21" t="s">
        <v>124</v>
      </c>
      <c r="Y18" s="21" t="str">
        <f t="shared" si="0"/>
        <v>La Oficina Asesora de Planeación Realizará el envio por correo electronico de las herramientas de Autodiagnostico a los responsables de las politicascon el fin de cumplir con la medicion de la autoevaluacion en la implementacion de las politicas</v>
      </c>
      <c r="Z18" s="17" t="s">
        <v>125</v>
      </c>
      <c r="AA18" s="18" t="s">
        <v>114</v>
      </c>
      <c r="AB18" s="19"/>
      <c r="AC18" s="18" t="s">
        <v>84</v>
      </c>
      <c r="AD18" s="19">
        <f t="shared" si="1"/>
        <v>0.15</v>
      </c>
      <c r="AE18" s="18" t="s">
        <v>85</v>
      </c>
      <c r="AF18" s="19">
        <f t="shared" si="2"/>
        <v>0.5</v>
      </c>
      <c r="AG18" s="18" t="s">
        <v>115</v>
      </c>
      <c r="AH18" s="19">
        <f t="shared" si="3"/>
        <v>0.05</v>
      </c>
      <c r="AI18" s="18" t="s">
        <v>87</v>
      </c>
      <c r="AJ18" s="23">
        <f t="shared" si="4"/>
        <v>0.05</v>
      </c>
      <c r="AK18" s="19">
        <f t="shared" ref="AK18:AK19" si="5">+IF(AA18="Preventivo",AK17-(SUM(AB18,AD18)*AK17),IF(AA18="Detectivo",AK17-(SUM(AB18,AD18)*AK17),AK17))</f>
        <v>0.2</v>
      </c>
      <c r="AL18" s="72"/>
      <c r="AM18" s="72"/>
      <c r="AN18" s="19">
        <f t="shared" ref="AN18:AN19" si="6">+IF(AA18="Correctivo",AN17-(SUM(AB18,AD18)*AN17),AN17)</f>
        <v>0.57800000000000007</v>
      </c>
      <c r="AO18" s="72"/>
      <c r="AP18" s="72"/>
      <c r="AQ18" s="72"/>
      <c r="AR18" s="72"/>
      <c r="AS18" s="72"/>
      <c r="AT18" s="22">
        <v>2</v>
      </c>
      <c r="AU18" s="21" t="s">
        <v>126</v>
      </c>
      <c r="AV18" s="26" t="s">
        <v>118</v>
      </c>
      <c r="AW18" s="28">
        <v>45747</v>
      </c>
      <c r="AX18" s="21" t="s">
        <v>127</v>
      </c>
      <c r="AY18" s="17" t="s">
        <v>120</v>
      </c>
      <c r="AZ18" s="21" t="s">
        <v>121</v>
      </c>
      <c r="BA18" s="72"/>
      <c r="BB18" s="72"/>
      <c r="BC18" s="41"/>
    </row>
    <row r="19" spans="1:55" ht="112.5" customHeight="1" thickBot="1">
      <c r="A19" s="80"/>
      <c r="B19" s="81"/>
      <c r="C19" s="81"/>
      <c r="D19" s="81"/>
      <c r="E19" s="81"/>
      <c r="F19" s="77"/>
      <c r="G19" s="77"/>
      <c r="H19" s="72"/>
      <c r="I19" s="77"/>
      <c r="J19" s="77"/>
      <c r="K19" s="81"/>
      <c r="L19" s="81"/>
      <c r="M19" s="81"/>
      <c r="N19" s="81"/>
      <c r="O19" s="81"/>
      <c r="P19" s="81"/>
      <c r="Q19" s="81"/>
      <c r="R19" s="81"/>
      <c r="S19" s="81"/>
      <c r="T19" s="81"/>
      <c r="U19" s="29">
        <v>3</v>
      </c>
      <c r="V19" s="21" t="s">
        <v>128</v>
      </c>
      <c r="W19" s="26" t="s">
        <v>129</v>
      </c>
      <c r="X19" s="26" t="s">
        <v>130</v>
      </c>
      <c r="Y19" s="26" t="str">
        <f t="shared" si="0"/>
        <v>Los procesos responsables, en coordinacion de la Oficina Asesora de Planeación realizaran el diligenciamiento en el formulario FURAG, de las preguntas asisgandas según la responsabilida en las politicascon el fin de reportar el avance de la implementacion y cumplimiento de MIPG</v>
      </c>
      <c r="Z19" s="26" t="s">
        <v>131</v>
      </c>
      <c r="AA19" s="18" t="s">
        <v>114</v>
      </c>
      <c r="AB19" s="19"/>
      <c r="AC19" s="18" t="s">
        <v>84</v>
      </c>
      <c r="AD19" s="19">
        <f t="shared" si="1"/>
        <v>0.15</v>
      </c>
      <c r="AE19" s="18" t="s">
        <v>85</v>
      </c>
      <c r="AF19" s="19">
        <f t="shared" si="2"/>
        <v>0.5</v>
      </c>
      <c r="AG19" s="18" t="s">
        <v>115</v>
      </c>
      <c r="AH19" s="19">
        <f t="shared" si="3"/>
        <v>0.05</v>
      </c>
      <c r="AI19" s="18" t="s">
        <v>87</v>
      </c>
      <c r="AJ19" s="30">
        <f t="shared" si="4"/>
        <v>0.05</v>
      </c>
      <c r="AK19" s="19">
        <f t="shared" si="5"/>
        <v>0.2</v>
      </c>
      <c r="AL19" s="81"/>
      <c r="AM19" s="81"/>
      <c r="AN19" s="19">
        <f t="shared" si="6"/>
        <v>0.49130000000000007</v>
      </c>
      <c r="AO19" s="81"/>
      <c r="AP19" s="81"/>
      <c r="AQ19" s="81"/>
      <c r="AR19" s="81"/>
      <c r="AS19" s="81"/>
      <c r="AT19" s="29">
        <v>3</v>
      </c>
      <c r="AU19" s="31" t="s">
        <v>132</v>
      </c>
      <c r="AV19" s="26" t="s">
        <v>133</v>
      </c>
      <c r="AW19" s="28">
        <v>45838</v>
      </c>
      <c r="AX19" s="26" t="s">
        <v>134</v>
      </c>
      <c r="AY19" s="17" t="s">
        <v>120</v>
      </c>
      <c r="AZ19" s="21" t="s">
        <v>121</v>
      </c>
      <c r="BA19" s="81"/>
      <c r="BB19" s="81"/>
      <c r="BC19" s="88"/>
    </row>
    <row r="20" spans="1:55" ht="210" customHeight="1" thickBot="1">
      <c r="A20" s="78" t="s">
        <v>135</v>
      </c>
      <c r="B20" s="71" t="s">
        <v>136</v>
      </c>
      <c r="C20" s="71" t="s">
        <v>137</v>
      </c>
      <c r="D20" s="71" t="s">
        <v>138</v>
      </c>
      <c r="E20" s="71" t="s">
        <v>139</v>
      </c>
      <c r="F20" s="82" t="s">
        <v>140</v>
      </c>
      <c r="G20" s="82" t="str">
        <f>+IF(OR(D20&lt;&gt;"",E20&lt;&gt;"",F20&lt;&gt;""),CONCATENATE("Posibilidad de ",D20," por ",E20," debido a ",F20),"")</f>
        <v xml:space="preserve">Posibilidad de afectación económica y reputacional por desfinanciación, parálisis o desaparición de Infibagué  debido a  la transitoriedad de la función de alumbrado público y/o dependencia sobre el impuesto de alumbrado público </v>
      </c>
      <c r="H20" s="82" t="s">
        <v>141</v>
      </c>
      <c r="I20" s="82" t="s">
        <v>73</v>
      </c>
      <c r="J20" s="82" t="s">
        <v>74</v>
      </c>
      <c r="K20" s="71" t="s">
        <v>109</v>
      </c>
      <c r="L20" s="71" t="s">
        <v>142</v>
      </c>
      <c r="M20" s="75">
        <f>+IF(K20="Máximo 2 veces",0.2,IF(K20="Entre 3 a 24 veces",0.4,IF(K20="Entre 24 a 500 veces",0.6,IF(K20="Entre 500 a 5000 veces",0.8,IF(K20="Mas de 5000 veces",1,"")))))</f>
        <v>0.2</v>
      </c>
      <c r="N20" s="71" t="str">
        <f>+IF(M20="","",IF(M20&gt;0.8,"Muy Alta",IF(AND(M20&lt;=0.8,M20&gt;0.6),"Alta",IF(AND(M20&lt;=0.6,M20&gt;0.4),"Media",IF(AND(M20&lt;=0.4,M20&gt;0.2),"Baja","Muy Baja")))))</f>
        <v>Muy Baja</v>
      </c>
      <c r="O20" s="75">
        <f>+IF(L20="Menor a 10 SMLMV o afectación a un área/proceso",0.2,IF(L20="Entre 10 y 50 SMLMV o afectación interna",0.4,IF(L20="Entre 50 y 100 SMLMV o afectación con algunos usuarios",0.6,IF(L20="Entre 100 y 500 SMLMV o fectación a nivel municipal/departamental",0.8,IF(L20="Mayor a 500 SMLMV o afectación nacional",1,"")))))</f>
        <v>1</v>
      </c>
      <c r="P20" s="73" t="str">
        <f>+IF(L20="Menor a 10 SMLMV o afectación a un área/proceso","Leve",IF(L20="Entre 10 y 50 SMLMV o afectación interna","Menor",IF(L20="Entre 50 y 100 SMLMV o afectación con algunos usuarios","Moderado",IF(L20="Entre 100 y 500 SMLMV o fectación a nivel municipal/departamental","Mayor",IF(L20="Mayor a 500 SMLMV o afectación nacional","Catastrófico","")))))</f>
        <v>Catastrófico</v>
      </c>
      <c r="Q20" s="71" t="str">
        <f>+IF(OR(K20="",L20=""),"",IF(AND(P20="Catastrófico",N20&lt;&gt;""),"Extremo",IF(AND(P20="Mayor",N20&lt;&gt;""),"Alto",IF(AND(N20="Muy Alta",O20&gt;0.1,O20&lt;0.7),"Alto",IF(AND(N20="Alta",P20="Moderado"),"Alto",IF(O20*M20&lt;0.1,"Bajo",IF(AND(N20="Alta",O20&lt;0.5),"Moderado",IF(AND(N20="Media",O20&lt;0.7),"Moderado",IF(AND(N20="Baja",OR(P20="Moderado",P20="Menor")),"Moderado",IF(AND(N20="Muy Baja",P20="Moderado"),"Moderado",))))))))))</f>
        <v>Extremo</v>
      </c>
      <c r="R20" s="71" t="s">
        <v>143</v>
      </c>
      <c r="S20" s="71" t="s">
        <v>78</v>
      </c>
      <c r="T20" s="73">
        <v>0</v>
      </c>
      <c r="U20" s="16">
        <v>1</v>
      </c>
      <c r="V20" s="17" t="s">
        <v>144</v>
      </c>
      <c r="W20" s="17" t="s">
        <v>145</v>
      </c>
      <c r="X20" s="17" t="s">
        <v>146</v>
      </c>
      <c r="Y20" s="17" t="str">
        <f t="shared" si="0"/>
        <v xml:space="preserve">Alta gerencia,  Comité Institucional de Gestión y Desempeño
Oficina Asesora de Planeación vienen adelantando las gestiones para la ejecución de proyectos nuevos con el fin de diversificar las fuentes de financiación de la entidad  </v>
      </c>
      <c r="Z20" s="17" t="s">
        <v>147</v>
      </c>
      <c r="AA20" s="18" t="s">
        <v>83</v>
      </c>
      <c r="AB20" s="19">
        <f t="shared" ref="AB20:AB22" si="7">+IF(AA20="","",IF(AA20="Preventivo",0.25,IF(AA20="Detectivo",0.15,IF(AA20="Correctivo",0.1,))))</f>
        <v>0.25</v>
      </c>
      <c r="AC20" s="18" t="s">
        <v>84</v>
      </c>
      <c r="AD20" s="19">
        <f t="shared" si="1"/>
        <v>0.15</v>
      </c>
      <c r="AE20" s="18" t="s">
        <v>85</v>
      </c>
      <c r="AF20" s="19">
        <f t="shared" si="2"/>
        <v>0.5</v>
      </c>
      <c r="AG20" s="18" t="s">
        <v>115</v>
      </c>
      <c r="AH20" s="19">
        <f t="shared" si="3"/>
        <v>0.05</v>
      </c>
      <c r="AI20" s="18" t="s">
        <v>87</v>
      </c>
      <c r="AJ20" s="19">
        <f t="shared" si="4"/>
        <v>0.05</v>
      </c>
      <c r="AK20" s="19">
        <f>+IF(AA20="Preventivo",M20-(SUM(AB20,AD20)*M20),IF(AA20="Detectivo",M20-(SUM(AB20,AD20)*M20),M20))</f>
        <v>0.12</v>
      </c>
      <c r="AL20" s="75">
        <f>+IF(M20="","",MIN(AK20:AK22))</f>
        <v>5.0399999999999993E-2</v>
      </c>
      <c r="AM20" s="71" t="str">
        <f>+IF(AL20="","",IF(AL20&gt;0.8,"Muy Alta",IF(AND(AL20&lt;=0.8,AL20&gt;0.6),"Alta",IF(AND(AL20&lt;=0.6,AL20&gt;0.4),"Media",IF(AND(AL20&lt;=0.4,AL20&gt;0.2),"Baja","Muy Baja")))))</f>
        <v>Muy Baja</v>
      </c>
      <c r="AN20" s="19">
        <f>+IF(AA20="Correctivo",O20-(SUM(AB20,AD20)*O20),O20)</f>
        <v>1</v>
      </c>
      <c r="AO20" s="75">
        <f>+IF(L20="","",MIN(AN21:AN22))</f>
        <v>1</v>
      </c>
      <c r="AP20" s="73" t="str">
        <f>+IF(AO20="","",IF(AO20&gt;0.8,"Catastrófico",IF(AND(AO20&lt;=0.8,AO20&gt;0.6),"Mayor",IF(AND(AO20&lt;=0.6,AO20&gt;0.4),"Moderado",IF(AND(AO20&lt;=0.4,AO20&gt;0.2),"Menor","Leve")))))</f>
        <v>Catastrófico</v>
      </c>
      <c r="AQ20" s="71" t="str">
        <f>+IF(OR(AL20="",AO20=""),"",IF(AND(AP20="Catastrófico",AM20&lt;&gt;""),"Extremo",IF(AND(AP20="Mayor",AM20&lt;&gt;""),"Alto",IF(AND(AM20="Muy Alta",AO20&gt;0.1,AO20&lt;0.7),"Alto",IF(AND(AM20="Alta",AP20="Moderado"),"Alto",IF(AO20*AL20&lt;0.1,"Bajo",IF(AND(AM20="Alta",AO20&lt;0.5),"Moderado",IF(AND(AM20="Media",AO20&lt;0.7),"Moderado",IF(AND(AM20="Baja",OR(AP20="Moderado",AP20="Menor")),"Moderado",IF(AND(AM20="Muy Baja",AP20="Moderado"),"Moderado",))))))))))</f>
        <v>Extremo</v>
      </c>
      <c r="AR20" s="71" t="s">
        <v>116</v>
      </c>
      <c r="AS20" s="73">
        <v>0.67</v>
      </c>
      <c r="AT20" s="16">
        <v>1</v>
      </c>
      <c r="AU20" s="17" t="s">
        <v>148</v>
      </c>
      <c r="AV20" s="26" t="s">
        <v>149</v>
      </c>
      <c r="AW20" s="33" t="s">
        <v>150</v>
      </c>
      <c r="AX20" s="17" t="s">
        <v>151</v>
      </c>
      <c r="AY20" s="17" t="s">
        <v>152</v>
      </c>
      <c r="AZ20" s="17" t="s">
        <v>94</v>
      </c>
      <c r="BA20" s="71"/>
      <c r="BB20" s="74"/>
      <c r="BC20" s="87"/>
    </row>
    <row r="21" spans="1:55" ht="150" customHeight="1" thickBot="1">
      <c r="A21" s="79"/>
      <c r="B21" s="72"/>
      <c r="C21" s="72"/>
      <c r="D21" s="72"/>
      <c r="E21" s="72"/>
      <c r="F21" s="72"/>
      <c r="G21" s="72"/>
      <c r="H21" s="72"/>
      <c r="I21" s="72"/>
      <c r="J21" s="72"/>
      <c r="K21" s="72"/>
      <c r="L21" s="72"/>
      <c r="M21" s="72"/>
      <c r="N21" s="72"/>
      <c r="O21" s="72"/>
      <c r="P21" s="72"/>
      <c r="Q21" s="72"/>
      <c r="R21" s="72"/>
      <c r="S21" s="72"/>
      <c r="T21" s="72"/>
      <c r="U21" s="22">
        <v>2</v>
      </c>
      <c r="V21" s="17" t="s">
        <v>144</v>
      </c>
      <c r="W21" s="21" t="s">
        <v>153</v>
      </c>
      <c r="X21" s="21" t="s">
        <v>154</v>
      </c>
      <c r="Y21" s="21" t="str">
        <f t="shared" si="0"/>
        <v>Alta gerencia,  Comité Institucional de Gestión y Desempeño
Oficina Asesora de Planeación propenderán la participación en las convocatorias de asoinfis como asociación gremial para mantener actualizados sobre estrategias y escenarios estratégicos a mediano y largo plazo</v>
      </c>
      <c r="Z21" s="21" t="s">
        <v>155</v>
      </c>
      <c r="AA21" s="34" t="s">
        <v>99</v>
      </c>
      <c r="AB21" s="23">
        <f t="shared" si="7"/>
        <v>0.15</v>
      </c>
      <c r="AC21" s="34" t="s">
        <v>84</v>
      </c>
      <c r="AD21" s="23">
        <f t="shared" si="1"/>
        <v>0.15</v>
      </c>
      <c r="AE21" s="34" t="s">
        <v>156</v>
      </c>
      <c r="AF21" s="23">
        <f t="shared" si="2"/>
        <v>0</v>
      </c>
      <c r="AG21" s="34" t="s">
        <v>86</v>
      </c>
      <c r="AH21" s="23">
        <f t="shared" si="3"/>
        <v>0.1</v>
      </c>
      <c r="AI21" s="34" t="s">
        <v>87</v>
      </c>
      <c r="AJ21" s="23">
        <f t="shared" si="4"/>
        <v>0.05</v>
      </c>
      <c r="AK21" s="19">
        <f t="shared" ref="AK21:AK22" si="8">+IF(AA21="Preventivo",AK20-(SUM(AB21,AD21)*AK20),IF(AA21="Detectivo",AK20-(SUM(AB21,AD21)*AK20),AK20))</f>
        <v>8.3999999999999991E-2</v>
      </c>
      <c r="AL21" s="72"/>
      <c r="AM21" s="72"/>
      <c r="AN21" s="19">
        <f t="shared" ref="AN21:AN22" si="9">+IF(AA21="Correctivo",AN20-(SUM(AB21,AD21)*AN20),AN20)</f>
        <v>1</v>
      </c>
      <c r="AO21" s="72"/>
      <c r="AP21" s="72"/>
      <c r="AQ21" s="72"/>
      <c r="AR21" s="72"/>
      <c r="AS21" s="72"/>
      <c r="AT21" s="22">
        <v>2</v>
      </c>
      <c r="AU21" s="21" t="s">
        <v>157</v>
      </c>
      <c r="AV21" s="21" t="s">
        <v>158</v>
      </c>
      <c r="AW21" s="33" t="s">
        <v>159</v>
      </c>
      <c r="AX21" s="21" t="s">
        <v>160</v>
      </c>
      <c r="AY21" s="17" t="s">
        <v>152</v>
      </c>
      <c r="AZ21" s="21" t="s">
        <v>94</v>
      </c>
      <c r="BA21" s="72"/>
      <c r="BB21" s="72"/>
      <c r="BC21" s="41"/>
    </row>
    <row r="22" spans="1:55" ht="119.25" customHeight="1" thickBot="1">
      <c r="A22" s="80"/>
      <c r="B22" s="81"/>
      <c r="C22" s="81"/>
      <c r="D22" s="81"/>
      <c r="E22" s="81"/>
      <c r="F22" s="77"/>
      <c r="G22" s="77"/>
      <c r="H22" s="77"/>
      <c r="I22" s="77"/>
      <c r="J22" s="77"/>
      <c r="K22" s="81"/>
      <c r="L22" s="81"/>
      <c r="M22" s="81"/>
      <c r="N22" s="81"/>
      <c r="O22" s="81"/>
      <c r="P22" s="81"/>
      <c r="Q22" s="81"/>
      <c r="R22" s="81"/>
      <c r="S22" s="81"/>
      <c r="T22" s="81"/>
      <c r="U22" s="29">
        <v>3</v>
      </c>
      <c r="V22" s="17" t="s">
        <v>161</v>
      </c>
      <c r="W22" s="26" t="s">
        <v>162</v>
      </c>
      <c r="X22" s="26" t="s">
        <v>163</v>
      </c>
      <c r="Y22" s="26" t="str">
        <f t="shared" si="0"/>
        <v>Comité Institucional de Gestión y Desempeño
Oficina Asesora de Planeación  mantendrá actualizada la matriz de requisitos legales con el fin de mantener informados sobre disposiciones que afecten a la entidad en cuando a la ejecución de esta actividad transitoria</v>
      </c>
      <c r="Z22" s="26" t="s">
        <v>164</v>
      </c>
      <c r="AA22" s="35" t="s">
        <v>83</v>
      </c>
      <c r="AB22" s="30">
        <f t="shared" si="7"/>
        <v>0.25</v>
      </c>
      <c r="AC22" s="35" t="s">
        <v>84</v>
      </c>
      <c r="AD22" s="30">
        <f t="shared" si="1"/>
        <v>0.15</v>
      </c>
      <c r="AE22" s="35" t="s">
        <v>85</v>
      </c>
      <c r="AF22" s="30">
        <f t="shared" si="2"/>
        <v>0.5</v>
      </c>
      <c r="AG22" s="35" t="s">
        <v>86</v>
      </c>
      <c r="AH22" s="30">
        <f t="shared" si="3"/>
        <v>0.1</v>
      </c>
      <c r="AI22" s="35" t="s">
        <v>87</v>
      </c>
      <c r="AJ22" s="30">
        <f t="shared" si="4"/>
        <v>0.05</v>
      </c>
      <c r="AK22" s="19">
        <f t="shared" si="8"/>
        <v>5.0399999999999993E-2</v>
      </c>
      <c r="AL22" s="81"/>
      <c r="AM22" s="81"/>
      <c r="AN22" s="19">
        <f t="shared" si="9"/>
        <v>1</v>
      </c>
      <c r="AO22" s="81"/>
      <c r="AP22" s="81"/>
      <c r="AQ22" s="81"/>
      <c r="AR22" s="81"/>
      <c r="AS22" s="81"/>
      <c r="AT22" s="29">
        <v>3</v>
      </c>
      <c r="AU22" s="26" t="s">
        <v>165</v>
      </c>
      <c r="AV22" s="26" t="s">
        <v>149</v>
      </c>
      <c r="AW22" s="33" t="s">
        <v>159</v>
      </c>
      <c r="AX22" s="26" t="s">
        <v>166</v>
      </c>
      <c r="AY22" s="15" t="s">
        <v>152</v>
      </c>
      <c r="AZ22" s="32" t="s">
        <v>94</v>
      </c>
      <c r="BA22" s="81"/>
      <c r="BB22" s="81"/>
      <c r="BC22" s="88"/>
    </row>
    <row r="23" spans="1:55" ht="13.5" customHeight="1" thickBot="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7"/>
      <c r="AZ23" s="37"/>
      <c r="BA23" s="36"/>
      <c r="BB23" s="36"/>
      <c r="BC23" s="36"/>
    </row>
    <row r="24" spans="1:55" ht="38.25" customHeight="1" thickBot="1">
      <c r="A24" s="36"/>
      <c r="B24" s="83" t="s">
        <v>167</v>
      </c>
      <c r="C24" s="84"/>
      <c r="D24" s="84"/>
      <c r="E24" s="84"/>
      <c r="F24" s="85"/>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row>
    <row r="25" spans="1:55" ht="252.75" customHeight="1">
      <c r="A25" s="36"/>
      <c r="B25" s="86" t="s">
        <v>168</v>
      </c>
      <c r="C25" s="45"/>
      <c r="D25" s="45"/>
      <c r="E25" s="45"/>
      <c r="F25" s="4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row>
    <row r="26" spans="1:55" ht="13.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row>
    <row r="27" spans="1:55" ht="13.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row>
    <row r="28" spans="1:55" ht="13.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row>
    <row r="29" spans="1:55" ht="13.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row>
    <row r="30" spans="1:55" ht="13.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row>
    <row r="31" spans="1:55" ht="13.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row>
    <row r="32" spans="1:55" ht="13.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row>
    <row r="33" spans="1:55" ht="13.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row>
    <row r="34" spans="1:55" ht="13.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row>
    <row r="35" spans="1:55" ht="13.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row>
    <row r="36" spans="1:55" ht="13.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row>
    <row r="37" spans="1:55" ht="13.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row>
    <row r="38" spans="1:55" ht="13.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row>
    <row r="39" spans="1:55" ht="13.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row>
    <row r="40" spans="1:55" ht="13.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row>
    <row r="41" spans="1:55" ht="13.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row>
    <row r="42" spans="1:55" ht="13.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row>
    <row r="43" spans="1:55" ht="13.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row>
    <row r="44" spans="1:55" ht="13.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row>
    <row r="45" spans="1:55" ht="13.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row>
    <row r="46" spans="1:55" ht="13.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row>
    <row r="47" spans="1:55" ht="13.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row>
    <row r="48" spans="1:55" ht="13.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row>
    <row r="49" spans="1:55" ht="13.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row>
    <row r="50" spans="1:55" ht="13.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row>
    <row r="51" spans="1:55" ht="13.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row>
    <row r="52" spans="1:55" ht="13.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row>
    <row r="53" spans="1:55" ht="13.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row>
    <row r="54" spans="1:55" ht="13.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row>
    <row r="55" spans="1:55" ht="13.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row>
    <row r="56" spans="1:55" ht="13.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row>
    <row r="57" spans="1:55" ht="13.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row>
    <row r="58" spans="1:55" ht="13.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row>
    <row r="59" spans="1:55" ht="13.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row>
    <row r="60" spans="1:55" ht="13.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row>
    <row r="61" spans="1:55" ht="13.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row>
    <row r="62" spans="1:55" ht="13.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row>
    <row r="63" spans="1:55" ht="13.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row>
    <row r="64" spans="1:55" ht="13.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row>
    <row r="65" spans="1:55" ht="13.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row>
    <row r="66" spans="1:55" ht="13.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row>
    <row r="67" spans="1:55" ht="13.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row>
    <row r="68" spans="1:55" ht="13.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row>
    <row r="69" spans="1:55" ht="13.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row>
    <row r="70" spans="1:55" ht="13.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row>
    <row r="71" spans="1:55" ht="13.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row>
    <row r="72" spans="1:55" ht="13.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row>
    <row r="73" spans="1:55" ht="13.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row>
    <row r="74" spans="1:55" ht="13.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row>
    <row r="75" spans="1:55" ht="13.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55" ht="13.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row>
    <row r="77" spans="1:55" ht="13.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row>
    <row r="78" spans="1:55" ht="13.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row>
    <row r="79" spans="1:55" ht="13.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row>
    <row r="80" spans="1:55" ht="13.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row>
    <row r="81" spans="1:55" ht="13.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row>
    <row r="82" spans="1:55" ht="13.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row>
    <row r="83" spans="1:55" ht="13.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row>
    <row r="84" spans="1:55" ht="13.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row>
    <row r="85" spans="1:55" ht="13.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row>
    <row r="86" spans="1:55" ht="13.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row>
    <row r="87" spans="1:55" ht="13.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row>
    <row r="88" spans="1:55" ht="13.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row>
    <row r="89" spans="1:55" ht="13.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row>
    <row r="90" spans="1:55" ht="13.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row>
    <row r="91" spans="1:55" ht="13.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row>
    <row r="92" spans="1:55" ht="13.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row>
    <row r="93" spans="1:55" ht="13.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row>
    <row r="94" spans="1:55" ht="13.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row>
    <row r="95" spans="1:55" ht="13.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row>
    <row r="96" spans="1:55" ht="13.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row>
    <row r="97" spans="1:55" ht="13.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row>
    <row r="98" spans="1:55" ht="13.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ht="13.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row>
    <row r="100" spans="1:55" ht="13.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row>
    <row r="101" spans="1:55" ht="13.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row>
    <row r="102" spans="1:55" ht="13.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row>
    <row r="103" spans="1:55" ht="13.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row>
    <row r="104" spans="1:55" ht="13.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row>
    <row r="105" spans="1:55" ht="13.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row>
    <row r="106" spans="1:55" ht="13.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row>
    <row r="107" spans="1:55" ht="13.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row>
    <row r="108" spans="1:55" ht="13.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row>
    <row r="109" spans="1:55" ht="13.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row>
    <row r="110" spans="1:55" ht="13.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row>
    <row r="111" spans="1:55" ht="13.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row>
    <row r="112" spans="1:55" ht="13.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row>
    <row r="113" spans="1:55" ht="13.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row r="114" spans="1:55" ht="13.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row>
    <row r="115" spans="1:55" ht="13.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row>
    <row r="116" spans="1:55" ht="13.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row>
    <row r="117" spans="1:55" ht="13.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row>
    <row r="118" spans="1:55" ht="13.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row>
    <row r="119" spans="1:55" ht="13.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row>
    <row r="120" spans="1:55" ht="13.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row>
    <row r="121" spans="1:55" ht="13.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row>
    <row r="122" spans="1:55" ht="13.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row>
    <row r="123" spans="1:55" ht="13.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row>
    <row r="124" spans="1:55" ht="13.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row>
    <row r="125" spans="1:55" ht="13.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row>
    <row r="126" spans="1:55" ht="13.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row>
    <row r="127" spans="1:55" ht="13.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row>
    <row r="128" spans="1:55" ht="13.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row>
    <row r="129" spans="1:55" ht="13.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row>
    <row r="130" spans="1:55" ht="13.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row>
    <row r="131" spans="1:55" ht="13.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row>
    <row r="132" spans="1:55" ht="13.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row>
    <row r="133" spans="1:55" ht="13.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row>
    <row r="134" spans="1:55" ht="13.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row>
    <row r="135" spans="1:55" ht="13.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row>
    <row r="136" spans="1:55" ht="13.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row>
    <row r="137" spans="1:55" ht="13.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row>
    <row r="138" spans="1:55" ht="13.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row>
    <row r="139" spans="1:55" ht="13.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row>
    <row r="140" spans="1:55" ht="13.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row>
    <row r="141" spans="1:55" ht="13.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row>
    <row r="142" spans="1:55" ht="13.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row>
    <row r="143" spans="1:55" ht="13.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row>
    <row r="144" spans="1:55" ht="13.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row>
    <row r="145" spans="1:55" ht="13.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row>
    <row r="146" spans="1:55" ht="13.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row>
    <row r="147" spans="1:55" ht="13.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row>
    <row r="148" spans="1:55" ht="13.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row>
    <row r="149" spans="1:55" ht="13.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row>
    <row r="150" spans="1:55" ht="13.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row>
    <row r="151" spans="1:55" ht="13.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row>
    <row r="152" spans="1:55" ht="13.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row>
    <row r="153" spans="1:55" ht="13.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row>
    <row r="154" spans="1:55" ht="13.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row>
    <row r="155" spans="1:55" ht="13.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row>
    <row r="156" spans="1:55" ht="13.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row>
    <row r="157" spans="1:55" ht="13.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row>
    <row r="158" spans="1:55" ht="13.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row>
    <row r="159" spans="1:55" ht="13.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row>
    <row r="160" spans="1:55" ht="13.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row>
    <row r="161" spans="1:55" ht="13.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row>
    <row r="162" spans="1:55" ht="13.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row>
    <row r="163" spans="1:55" ht="13.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row>
    <row r="164" spans="1:55" ht="13.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row>
    <row r="165" spans="1:55" ht="13.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row>
    <row r="166" spans="1:55" ht="13.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row>
    <row r="167" spans="1:55" ht="13.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row>
    <row r="168" spans="1:55" ht="13.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row>
    <row r="169" spans="1:55" ht="13.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row>
    <row r="170" spans="1:55" ht="13.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row>
    <row r="171" spans="1:55" ht="13.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row>
    <row r="172" spans="1:55" ht="13.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row>
    <row r="173" spans="1:55" ht="13.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row>
    <row r="174" spans="1:55" ht="13.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row>
    <row r="175" spans="1:55" ht="13.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row>
    <row r="176" spans="1:55" ht="13.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row>
    <row r="177" spans="1:55" ht="13.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row>
    <row r="178" spans="1:55" ht="13.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row>
    <row r="179" spans="1:55" ht="13.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row>
    <row r="180" spans="1:55" ht="13.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row>
    <row r="181" spans="1:55" ht="13.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row>
    <row r="182" spans="1:55" ht="13.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row>
    <row r="183" spans="1:55" ht="13.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row>
    <row r="184" spans="1:55" ht="13.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row>
    <row r="185" spans="1:55" ht="13.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row>
    <row r="186" spans="1:55" ht="13.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row>
    <row r="187" spans="1:55" ht="13.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row>
    <row r="188" spans="1:55" ht="13.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row>
    <row r="189" spans="1:55" ht="13.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row>
    <row r="190" spans="1:55" ht="13.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row>
    <row r="191" spans="1:55" ht="13.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row>
    <row r="192" spans="1:55" ht="13.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row>
    <row r="193" spans="1:55" ht="13.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row>
    <row r="194" spans="1:55" ht="13.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row>
    <row r="195" spans="1:55" ht="13.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row>
    <row r="196" spans="1:55" ht="13.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row>
    <row r="197" spans="1:55" ht="13.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row>
    <row r="198" spans="1:55" ht="13.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row>
    <row r="199" spans="1:55" ht="13.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row>
    <row r="200" spans="1:55" ht="13.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row>
    <row r="201" spans="1:55" ht="13.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row>
    <row r="202" spans="1:55" ht="13.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row>
    <row r="203" spans="1:55" ht="13.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row>
    <row r="204" spans="1:55" ht="13.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row>
    <row r="205" spans="1:55" ht="13.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row>
    <row r="206" spans="1:55" ht="13.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row>
    <row r="207" spans="1:55" ht="13.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row>
    <row r="208" spans="1:55" ht="13.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row>
    <row r="209" spans="1:55" ht="13.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row>
    <row r="210" spans="1:55" ht="13.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row>
    <row r="211" spans="1:55" ht="13.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row>
    <row r="212" spans="1:55" ht="13.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row>
    <row r="213" spans="1:55" ht="13.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row>
    <row r="214" spans="1:55" ht="13.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row>
    <row r="215" spans="1:55" ht="13.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row>
    <row r="216" spans="1:55" ht="13.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row>
    <row r="217" spans="1:55" ht="13.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row>
    <row r="218" spans="1:55" ht="13.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row>
    <row r="219" spans="1:55" ht="13.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row>
    <row r="220" spans="1:55" ht="13.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row>
    <row r="221" spans="1:55" ht="13.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row>
    <row r="222" spans="1:55" ht="13.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row>
    <row r="223" spans="1:55" ht="13.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row>
    <row r="224" spans="1:55" ht="13.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row>
    <row r="225" spans="1:55" ht="13.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row>
    <row r="226" spans="1:55" ht="15.75" customHeight="1"/>
    <row r="227" spans="1:55" ht="15.75" customHeight="1"/>
    <row r="228" spans="1:55" ht="15.75" customHeight="1"/>
    <row r="229" spans="1:55" ht="15.75" customHeight="1"/>
    <row r="230" spans="1:55" ht="15.75" customHeight="1"/>
    <row r="231" spans="1:55" ht="15.75" customHeight="1"/>
    <row r="232" spans="1:55" ht="15.75" customHeight="1"/>
    <row r="233" spans="1:55" ht="15.75" customHeight="1"/>
    <row r="234" spans="1:55" ht="15.75" customHeight="1"/>
    <row r="235" spans="1:55" ht="15.75" customHeight="1"/>
    <row r="236" spans="1:55" ht="15.75" customHeight="1"/>
    <row r="237" spans="1:55" ht="15.75" customHeight="1"/>
    <row r="238" spans="1:55" ht="15.75" customHeight="1"/>
    <row r="239" spans="1:55" ht="15.75" customHeight="1"/>
    <row r="240" spans="1:5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1">
    <mergeCell ref="O14:P14"/>
    <mergeCell ref="A15:A16"/>
    <mergeCell ref="B15:B16"/>
    <mergeCell ref="C15:C16"/>
    <mergeCell ref="T15:T16"/>
    <mergeCell ref="F17:F19"/>
    <mergeCell ref="G17:G19"/>
    <mergeCell ref="J15:J16"/>
    <mergeCell ref="K15:K16"/>
    <mergeCell ref="J17:J19"/>
    <mergeCell ref="K17:K19"/>
    <mergeCell ref="L17:L19"/>
    <mergeCell ref="M17:M19"/>
    <mergeCell ref="N17:N19"/>
    <mergeCell ref="BB17:BB19"/>
    <mergeCell ref="BC17:BC19"/>
    <mergeCell ref="BA20:BA22"/>
    <mergeCell ref="BB20:BB22"/>
    <mergeCell ref="BC20:BC22"/>
    <mergeCell ref="AL20:AL22"/>
    <mergeCell ref="AM20:AM22"/>
    <mergeCell ref="AO20:AO22"/>
    <mergeCell ref="AP20:AP22"/>
    <mergeCell ref="AQ20:AQ22"/>
    <mergeCell ref="AR20:AR22"/>
    <mergeCell ref="AS20:AS22"/>
    <mergeCell ref="AM17:AM19"/>
    <mergeCell ref="AO17:AO19"/>
    <mergeCell ref="AP17:AP19"/>
    <mergeCell ref="AQ17:AQ19"/>
    <mergeCell ref="AR17:AR19"/>
    <mergeCell ref="AS17:AS19"/>
    <mergeCell ref="BA17:BA19"/>
    <mergeCell ref="B24:F24"/>
    <mergeCell ref="B25:F25"/>
    <mergeCell ref="A20:A22"/>
    <mergeCell ref="B20:B22"/>
    <mergeCell ref="C20:C22"/>
    <mergeCell ref="D20:D22"/>
    <mergeCell ref="E20:E22"/>
    <mergeCell ref="F20:F22"/>
    <mergeCell ref="G20:G22"/>
    <mergeCell ref="S20:S22"/>
    <mergeCell ref="T20:T22"/>
    <mergeCell ref="H20:H22"/>
    <mergeCell ref="I20:I22"/>
    <mergeCell ref="J20:J22"/>
    <mergeCell ref="K20:K22"/>
    <mergeCell ref="L20:L22"/>
    <mergeCell ref="M20:M22"/>
    <mergeCell ref="N20:N22"/>
    <mergeCell ref="A17:A19"/>
    <mergeCell ref="B17:B19"/>
    <mergeCell ref="C17:C19"/>
    <mergeCell ref="D17:D19"/>
    <mergeCell ref="E17:E19"/>
    <mergeCell ref="O20:O22"/>
    <mergeCell ref="P20:P22"/>
    <mergeCell ref="Q20:Q22"/>
    <mergeCell ref="R20:R22"/>
    <mergeCell ref="O17:O19"/>
    <mergeCell ref="P17:P19"/>
    <mergeCell ref="Q17:Q19"/>
    <mergeCell ref="R17:R19"/>
    <mergeCell ref="AK13:AQ13"/>
    <mergeCell ref="AL15:AL16"/>
    <mergeCell ref="AM15:AM16"/>
    <mergeCell ref="AO15:AO16"/>
    <mergeCell ref="AP15:AP16"/>
    <mergeCell ref="AQ15:AQ16"/>
    <mergeCell ref="H17:H19"/>
    <mergeCell ref="I17:I19"/>
    <mergeCell ref="H15:H16"/>
    <mergeCell ref="I15:I16"/>
    <mergeCell ref="S17:S19"/>
    <mergeCell ref="T17:T19"/>
    <mergeCell ref="AL17:AL19"/>
    <mergeCell ref="L15:L16"/>
    <mergeCell ref="M15:M16"/>
    <mergeCell ref="N15:N16"/>
    <mergeCell ref="O15:O16"/>
    <mergeCell ref="P15:P16"/>
    <mergeCell ref="Q15:Q16"/>
    <mergeCell ref="R15:R16"/>
    <mergeCell ref="S15:S16"/>
    <mergeCell ref="M13:Q13"/>
    <mergeCell ref="R13:T13"/>
    <mergeCell ref="M14:N14"/>
    <mergeCell ref="D15:D16"/>
    <mergeCell ref="E15:E16"/>
    <mergeCell ref="F15:F16"/>
    <mergeCell ref="G15:G16"/>
    <mergeCell ref="AR15:AR16"/>
    <mergeCell ref="AS15:AS16"/>
    <mergeCell ref="BA15:BA16"/>
    <mergeCell ref="BB15:BB16"/>
    <mergeCell ref="BC15:BC16"/>
    <mergeCell ref="A1:D4"/>
    <mergeCell ref="E1:BB2"/>
    <mergeCell ref="E3:BB4"/>
    <mergeCell ref="A6:C6"/>
    <mergeCell ref="D6:BC6"/>
    <mergeCell ref="A8:C8"/>
    <mergeCell ref="D8:BC8"/>
    <mergeCell ref="U13:Z13"/>
    <mergeCell ref="AA13:AD13"/>
    <mergeCell ref="AR13:AS13"/>
    <mergeCell ref="AT13:AZ13"/>
    <mergeCell ref="BA13:BA14"/>
    <mergeCell ref="BB13:BB14"/>
    <mergeCell ref="BC13:BC14"/>
    <mergeCell ref="AL14:AM14"/>
    <mergeCell ref="AO14:AP14"/>
    <mergeCell ref="A10:C10"/>
    <mergeCell ref="D10:BC10"/>
    <mergeCell ref="A12:Q12"/>
    <mergeCell ref="R12:AZ12"/>
    <mergeCell ref="BA12:BC12"/>
    <mergeCell ref="A13:G13"/>
    <mergeCell ref="H13:L13"/>
    <mergeCell ref="AE13:AJ13"/>
  </mergeCells>
  <conditionalFormatting sqref="N15">
    <cfRule type="containsText" dxfId="75" priority="1" operator="containsText" text="Muy Baja">
      <formula>NOT(ISERROR(SEARCH(("Muy Baja"),(N15))))</formula>
    </cfRule>
  </conditionalFormatting>
  <conditionalFormatting sqref="N15">
    <cfRule type="containsText" dxfId="74" priority="2" operator="containsText" text="Baja">
      <formula>NOT(ISERROR(SEARCH(("Baja"),(N15))))</formula>
    </cfRule>
  </conditionalFormatting>
  <conditionalFormatting sqref="N15">
    <cfRule type="containsText" dxfId="73" priority="3" operator="containsText" text="Media">
      <formula>NOT(ISERROR(SEARCH(("Media"),(N15))))</formula>
    </cfRule>
  </conditionalFormatting>
  <conditionalFormatting sqref="N15">
    <cfRule type="containsText" dxfId="72" priority="4" operator="containsText" text="Alta">
      <formula>NOT(ISERROR(SEARCH(("Alta"),(N15))))</formula>
    </cfRule>
  </conditionalFormatting>
  <conditionalFormatting sqref="N15">
    <cfRule type="containsText" dxfId="71" priority="5" operator="containsText" text="Muy Alta">
      <formula>NOT(ISERROR(SEARCH(("Muy Alta"),(N15))))</formula>
    </cfRule>
  </conditionalFormatting>
  <conditionalFormatting sqref="N17">
    <cfRule type="containsText" dxfId="70" priority="6" operator="containsText" text="Muy Baja">
      <formula>NOT(ISERROR(SEARCH(("Muy Baja"),(N17))))</formula>
    </cfRule>
  </conditionalFormatting>
  <conditionalFormatting sqref="N17">
    <cfRule type="containsText" dxfId="69" priority="7" operator="containsText" text="Baja">
      <formula>NOT(ISERROR(SEARCH(("Baja"),(N17))))</formula>
    </cfRule>
  </conditionalFormatting>
  <conditionalFormatting sqref="N17">
    <cfRule type="containsText" dxfId="68" priority="8" operator="containsText" text="Media">
      <formula>NOT(ISERROR(SEARCH(("Media"),(N17))))</formula>
    </cfRule>
  </conditionalFormatting>
  <conditionalFormatting sqref="N17">
    <cfRule type="containsText" dxfId="67" priority="9" operator="containsText" text="Alta">
      <formula>NOT(ISERROR(SEARCH(("Alta"),(N17))))</formula>
    </cfRule>
  </conditionalFormatting>
  <conditionalFormatting sqref="N17">
    <cfRule type="containsText" dxfId="66" priority="10" operator="containsText" text="Muy Alta">
      <formula>NOT(ISERROR(SEARCH(("Muy Alta"),(N17))))</formula>
    </cfRule>
  </conditionalFormatting>
  <conditionalFormatting sqref="N20">
    <cfRule type="containsText" dxfId="65" priority="11" operator="containsText" text="Muy Baja">
      <formula>NOT(ISERROR(SEARCH(("Muy Baja"),(N20))))</formula>
    </cfRule>
  </conditionalFormatting>
  <conditionalFormatting sqref="N20">
    <cfRule type="containsText" dxfId="64" priority="12" operator="containsText" text="Baja">
      <formula>NOT(ISERROR(SEARCH(("Baja"),(N20))))</formula>
    </cfRule>
  </conditionalFormatting>
  <conditionalFormatting sqref="N20">
    <cfRule type="containsText" dxfId="63" priority="13" operator="containsText" text="Media">
      <formula>NOT(ISERROR(SEARCH(("Media"),(N20))))</formula>
    </cfRule>
  </conditionalFormatting>
  <conditionalFormatting sqref="N20">
    <cfRule type="containsText" dxfId="62" priority="14" operator="containsText" text="Alta">
      <formula>NOT(ISERROR(SEARCH(("Alta"),(N20))))</formula>
    </cfRule>
  </conditionalFormatting>
  <conditionalFormatting sqref="N20">
    <cfRule type="containsText" dxfId="61" priority="15" operator="containsText" text="Muy Alta">
      <formula>NOT(ISERROR(SEARCH(("Muy Alta"),(N20))))</formula>
    </cfRule>
  </conditionalFormatting>
  <conditionalFormatting sqref="P15">
    <cfRule type="containsText" dxfId="60" priority="16" operator="containsText" text="Leve">
      <formula>NOT(ISERROR(SEARCH(("Leve"),(P15))))</formula>
    </cfRule>
  </conditionalFormatting>
  <conditionalFormatting sqref="P15">
    <cfRule type="containsText" dxfId="59" priority="17" operator="containsText" text="Menor">
      <formula>NOT(ISERROR(SEARCH(("Menor"),(P15))))</formula>
    </cfRule>
  </conditionalFormatting>
  <conditionalFormatting sqref="P15">
    <cfRule type="containsText" dxfId="58" priority="18" operator="containsText" text="Mayor">
      <formula>NOT(ISERROR(SEARCH(("Mayor"),(P15))))</formula>
    </cfRule>
  </conditionalFormatting>
  <conditionalFormatting sqref="P15">
    <cfRule type="containsText" dxfId="57" priority="19" operator="containsText" text="Catastrófico">
      <formula>NOT(ISERROR(SEARCH(("Catastrófico"),(P15))))</formula>
    </cfRule>
  </conditionalFormatting>
  <conditionalFormatting sqref="P17">
    <cfRule type="containsText" dxfId="56" priority="20" operator="containsText" text="Leve">
      <formula>NOT(ISERROR(SEARCH(("Leve"),(P17))))</formula>
    </cfRule>
  </conditionalFormatting>
  <conditionalFormatting sqref="P17">
    <cfRule type="containsText" dxfId="55" priority="21" operator="containsText" text="Menor">
      <formula>NOT(ISERROR(SEARCH(("Menor"),(P17))))</formula>
    </cfRule>
  </conditionalFormatting>
  <conditionalFormatting sqref="P17">
    <cfRule type="containsText" dxfId="54" priority="22" operator="containsText" text="Mayor">
      <formula>NOT(ISERROR(SEARCH(("Mayor"),(P17))))</formula>
    </cfRule>
  </conditionalFormatting>
  <conditionalFormatting sqref="P17">
    <cfRule type="containsText" dxfId="53" priority="23" operator="containsText" text="Catastrófico">
      <formula>NOT(ISERROR(SEARCH(("Catastrófico"),(P17))))</formula>
    </cfRule>
  </conditionalFormatting>
  <conditionalFormatting sqref="P20">
    <cfRule type="containsText" dxfId="52" priority="24" operator="containsText" text="Leve">
      <formula>NOT(ISERROR(SEARCH(("Leve"),(P20))))</formula>
    </cfRule>
  </conditionalFormatting>
  <conditionalFormatting sqref="P20">
    <cfRule type="containsText" dxfId="51" priority="25" operator="containsText" text="Menor">
      <formula>NOT(ISERROR(SEARCH(("Menor"),(P20))))</formula>
    </cfRule>
  </conditionalFormatting>
  <conditionalFormatting sqref="P20">
    <cfRule type="containsText" dxfId="50" priority="26" operator="containsText" text="Mayor">
      <formula>NOT(ISERROR(SEARCH(("Mayor"),(P20))))</formula>
    </cfRule>
  </conditionalFormatting>
  <conditionalFormatting sqref="P20">
    <cfRule type="containsText" dxfId="49" priority="27" operator="containsText" text="Catastrófico">
      <formula>NOT(ISERROR(SEARCH(("Catastrófico"),(P20))))</formula>
    </cfRule>
  </conditionalFormatting>
  <conditionalFormatting sqref="P15:Q15">
    <cfRule type="containsText" dxfId="48" priority="28" operator="containsText" text="Moderado">
      <formula>NOT(ISERROR(SEARCH(("Moderado"),(P15))))</formula>
    </cfRule>
  </conditionalFormatting>
  <conditionalFormatting sqref="P17:Q17">
    <cfRule type="containsText" dxfId="47" priority="29" operator="containsText" text="Moderado">
      <formula>NOT(ISERROR(SEARCH(("Moderado"),(P17))))</formula>
    </cfRule>
  </conditionalFormatting>
  <conditionalFormatting sqref="P20:Q20">
    <cfRule type="containsText" dxfId="46" priority="30" operator="containsText" text="Moderado">
      <formula>NOT(ISERROR(SEARCH(("Moderado"),(P20))))</formula>
    </cfRule>
  </conditionalFormatting>
  <conditionalFormatting sqref="Q15">
    <cfRule type="containsText" dxfId="45" priority="31" operator="containsText" text="Bajo">
      <formula>NOT(ISERROR(SEARCH(("Bajo"),(Q15))))</formula>
    </cfRule>
  </conditionalFormatting>
  <conditionalFormatting sqref="Q15">
    <cfRule type="containsText" dxfId="44" priority="32" operator="containsText" text="Alto">
      <formula>NOT(ISERROR(SEARCH(("Alto"),(Q15))))</formula>
    </cfRule>
  </conditionalFormatting>
  <conditionalFormatting sqref="Q15">
    <cfRule type="containsText" dxfId="43" priority="33" operator="containsText" text="Extremo">
      <formula>NOT(ISERROR(SEARCH(("Extremo"),(Q15))))</formula>
    </cfRule>
  </conditionalFormatting>
  <conditionalFormatting sqref="Q17">
    <cfRule type="containsText" dxfId="42" priority="34" operator="containsText" text="Bajo">
      <formula>NOT(ISERROR(SEARCH(("Bajo"),(Q17))))</formula>
    </cfRule>
  </conditionalFormatting>
  <conditionalFormatting sqref="Q17">
    <cfRule type="containsText" dxfId="41" priority="35" operator="containsText" text="Alto">
      <formula>NOT(ISERROR(SEARCH(("Alto"),(Q17))))</formula>
    </cfRule>
  </conditionalFormatting>
  <conditionalFormatting sqref="Q17">
    <cfRule type="containsText" dxfId="40" priority="36" operator="containsText" text="Extremo">
      <formula>NOT(ISERROR(SEARCH(("Extremo"),(Q17))))</formula>
    </cfRule>
  </conditionalFormatting>
  <conditionalFormatting sqref="Q20">
    <cfRule type="containsText" dxfId="39" priority="37" operator="containsText" text="Bajo">
      <formula>NOT(ISERROR(SEARCH(("Bajo"),(Q20))))</formula>
    </cfRule>
  </conditionalFormatting>
  <conditionalFormatting sqref="Q20">
    <cfRule type="containsText" dxfId="38" priority="38" operator="containsText" text="Alto">
      <formula>NOT(ISERROR(SEARCH(("Alto"),(Q20))))</formula>
    </cfRule>
  </conditionalFormatting>
  <conditionalFormatting sqref="Q20">
    <cfRule type="containsText" dxfId="37" priority="39" operator="containsText" text="Extremo">
      <formula>NOT(ISERROR(SEARCH(("Extremo"),(Q20))))</formula>
    </cfRule>
  </conditionalFormatting>
  <conditionalFormatting sqref="AM15">
    <cfRule type="containsText" dxfId="36" priority="40" operator="containsText" text="Muy Baja">
      <formula>NOT(ISERROR(SEARCH(("Muy Baja"),(AM15))))</formula>
    </cfRule>
  </conditionalFormatting>
  <conditionalFormatting sqref="AM15">
    <cfRule type="containsText" dxfId="35" priority="41" operator="containsText" text="Baja">
      <formula>NOT(ISERROR(SEARCH(("Baja"),(AM15))))</formula>
    </cfRule>
  </conditionalFormatting>
  <conditionalFormatting sqref="AM15">
    <cfRule type="containsText" dxfId="34" priority="42" operator="containsText" text="Media">
      <formula>NOT(ISERROR(SEARCH(("Media"),(AM15))))</formula>
    </cfRule>
  </conditionalFormatting>
  <conditionalFormatting sqref="AM15">
    <cfRule type="containsText" dxfId="33" priority="43" operator="containsText" text="Alta">
      <formula>NOT(ISERROR(SEARCH(("Alta"),(AM15))))</formula>
    </cfRule>
  </conditionalFormatting>
  <conditionalFormatting sqref="AM15">
    <cfRule type="containsText" dxfId="32" priority="44" operator="containsText" text="Muy Alta">
      <formula>NOT(ISERROR(SEARCH(("Muy Alta"),(AM15))))</formula>
    </cfRule>
  </conditionalFormatting>
  <conditionalFormatting sqref="AM17">
    <cfRule type="containsText" dxfId="31" priority="45" operator="containsText" text="Muy Baja">
      <formula>NOT(ISERROR(SEARCH(("Muy Baja"),(AM17))))</formula>
    </cfRule>
  </conditionalFormatting>
  <conditionalFormatting sqref="AM17">
    <cfRule type="containsText" dxfId="30" priority="46" operator="containsText" text="Baja">
      <formula>NOT(ISERROR(SEARCH(("Baja"),(AM17))))</formula>
    </cfRule>
  </conditionalFormatting>
  <conditionalFormatting sqref="AM17">
    <cfRule type="containsText" dxfId="29" priority="47" operator="containsText" text="Media">
      <formula>NOT(ISERROR(SEARCH(("Media"),(AM17))))</formula>
    </cfRule>
  </conditionalFormatting>
  <conditionalFormatting sqref="AM17">
    <cfRule type="containsText" dxfId="28" priority="48" operator="containsText" text="Alta">
      <formula>NOT(ISERROR(SEARCH(("Alta"),(AM17))))</formula>
    </cfRule>
  </conditionalFormatting>
  <conditionalFormatting sqref="AM17">
    <cfRule type="containsText" dxfId="27" priority="49" operator="containsText" text="Muy Alta">
      <formula>NOT(ISERROR(SEARCH(("Muy Alta"),(AM17))))</formula>
    </cfRule>
  </conditionalFormatting>
  <conditionalFormatting sqref="AM20">
    <cfRule type="containsText" dxfId="26" priority="50" operator="containsText" text="Muy Baja">
      <formula>NOT(ISERROR(SEARCH(("Muy Baja"),(AM20))))</formula>
    </cfRule>
  </conditionalFormatting>
  <conditionalFormatting sqref="AM20">
    <cfRule type="containsText" dxfId="25" priority="51" operator="containsText" text="Baja">
      <formula>NOT(ISERROR(SEARCH(("Baja"),(AM20))))</formula>
    </cfRule>
  </conditionalFormatting>
  <conditionalFormatting sqref="AM20">
    <cfRule type="containsText" dxfId="24" priority="52" operator="containsText" text="Media">
      <formula>NOT(ISERROR(SEARCH(("Media"),(AM20))))</formula>
    </cfRule>
  </conditionalFormatting>
  <conditionalFormatting sqref="AM20">
    <cfRule type="containsText" dxfId="23" priority="53" operator="containsText" text="Alta">
      <formula>NOT(ISERROR(SEARCH(("Alta"),(AM20))))</formula>
    </cfRule>
  </conditionalFormatting>
  <conditionalFormatting sqref="AM20">
    <cfRule type="containsText" dxfId="22" priority="54" operator="containsText" text="Muy Alta">
      <formula>NOT(ISERROR(SEARCH(("Muy Alta"),(AM20))))</formula>
    </cfRule>
  </conditionalFormatting>
  <conditionalFormatting sqref="AP15">
    <cfRule type="containsText" dxfId="21" priority="55" operator="containsText" text="Leve">
      <formula>NOT(ISERROR(SEARCH(("Leve"),(AP15))))</formula>
    </cfRule>
  </conditionalFormatting>
  <conditionalFormatting sqref="AP15">
    <cfRule type="containsText" dxfId="20" priority="56" operator="containsText" text="Menor">
      <formula>NOT(ISERROR(SEARCH(("Menor"),(AP15))))</formula>
    </cfRule>
  </conditionalFormatting>
  <conditionalFormatting sqref="AP15">
    <cfRule type="containsText" dxfId="19" priority="57" operator="containsText" text="Moderado">
      <formula>NOT(ISERROR(SEARCH(("Moderado"),(AP15))))</formula>
    </cfRule>
  </conditionalFormatting>
  <conditionalFormatting sqref="AP15">
    <cfRule type="containsText" dxfId="18" priority="58" operator="containsText" text="Mayor">
      <formula>NOT(ISERROR(SEARCH(("Mayor"),(AP15))))</formula>
    </cfRule>
  </conditionalFormatting>
  <conditionalFormatting sqref="AP15">
    <cfRule type="containsText" dxfId="17" priority="59" operator="containsText" text="Catastrófico">
      <formula>NOT(ISERROR(SEARCH(("Catastrófico"),(AP15))))</formula>
    </cfRule>
  </conditionalFormatting>
  <conditionalFormatting sqref="AP17">
    <cfRule type="containsText" dxfId="16" priority="60" operator="containsText" text="Leve">
      <formula>NOT(ISERROR(SEARCH(("Leve"),(AP17))))</formula>
    </cfRule>
  </conditionalFormatting>
  <conditionalFormatting sqref="AP17">
    <cfRule type="containsText" dxfId="15" priority="61" operator="containsText" text="Menor">
      <formula>NOT(ISERROR(SEARCH(("Menor"),(AP17))))</formula>
    </cfRule>
  </conditionalFormatting>
  <conditionalFormatting sqref="AP17">
    <cfRule type="containsText" dxfId="14" priority="62" operator="containsText" text="Mayor">
      <formula>NOT(ISERROR(SEARCH(("Mayor"),(AP17))))</formula>
    </cfRule>
  </conditionalFormatting>
  <conditionalFormatting sqref="AP17">
    <cfRule type="containsText" dxfId="13" priority="63" operator="containsText" text="Catastrófico">
      <formula>NOT(ISERROR(SEARCH(("Catastrófico"),(AP17))))</formula>
    </cfRule>
  </conditionalFormatting>
  <conditionalFormatting sqref="AP20">
    <cfRule type="containsText" dxfId="12" priority="64" operator="containsText" text="Leve">
      <formula>NOT(ISERROR(SEARCH(("Leve"),(AP20))))</formula>
    </cfRule>
  </conditionalFormatting>
  <conditionalFormatting sqref="AP20">
    <cfRule type="containsText" dxfId="11" priority="65" operator="containsText" text="Menor">
      <formula>NOT(ISERROR(SEARCH(("Menor"),(AP20))))</formula>
    </cfRule>
  </conditionalFormatting>
  <conditionalFormatting sqref="AP20">
    <cfRule type="containsText" dxfId="10" priority="66" operator="containsText" text="Mayor">
      <formula>NOT(ISERROR(SEARCH(("Mayor"),(AP20))))</formula>
    </cfRule>
  </conditionalFormatting>
  <conditionalFormatting sqref="AP20">
    <cfRule type="containsText" dxfId="9" priority="67" operator="containsText" text="Catastrófico">
      <formula>NOT(ISERROR(SEARCH(("Catastrófico"),(AP20))))</formula>
    </cfRule>
  </conditionalFormatting>
  <conditionalFormatting sqref="AP17:AQ17">
    <cfRule type="containsText" dxfId="8" priority="68" operator="containsText" text="Moderado">
      <formula>NOT(ISERROR(SEARCH(("Moderado"),(AP17))))</formula>
    </cfRule>
  </conditionalFormatting>
  <conditionalFormatting sqref="AP20:AQ20">
    <cfRule type="containsText" dxfId="7" priority="69" operator="containsText" text="Moderado">
      <formula>NOT(ISERROR(SEARCH(("Moderado"),(AP20))))</formula>
    </cfRule>
  </conditionalFormatting>
  <conditionalFormatting sqref="AQ15 AQ17">
    <cfRule type="containsText" dxfId="6" priority="70" operator="containsText" text="Alto">
      <formula>NOT(ISERROR(SEARCH(("Alto"),(AQ15))))</formula>
    </cfRule>
  </conditionalFormatting>
  <conditionalFormatting sqref="AQ15 AQ17">
    <cfRule type="containsText" dxfId="5" priority="71" operator="containsText" text="Extremo">
      <formula>NOT(ISERROR(SEARCH(("Extremo"),(AQ15))))</formula>
    </cfRule>
  </conditionalFormatting>
  <conditionalFormatting sqref="AQ15">
    <cfRule type="containsText" dxfId="4" priority="72" operator="containsText" text="Moderado">
      <formula>NOT(ISERROR(SEARCH(("Moderado"),(AQ15))))</formula>
    </cfRule>
  </conditionalFormatting>
  <conditionalFormatting sqref="AQ15 AQ17">
    <cfRule type="containsText" dxfId="3" priority="73" operator="containsText" text="Bajo">
      <formula>NOT(ISERROR(SEARCH(("Bajo"),(AQ15))))</formula>
    </cfRule>
  </conditionalFormatting>
  <conditionalFormatting sqref="AQ20">
    <cfRule type="containsText" dxfId="2" priority="74" operator="containsText" text="Bajo">
      <formula>NOT(ISERROR(SEARCH(("Bajo"),(AQ20))))</formula>
    </cfRule>
  </conditionalFormatting>
  <conditionalFormatting sqref="AQ20">
    <cfRule type="containsText" dxfId="1" priority="75" operator="containsText" text="Alto">
      <formula>NOT(ISERROR(SEARCH(("Alto"),(AQ20))))</formula>
    </cfRule>
  </conditionalFormatting>
  <conditionalFormatting sqref="AQ20">
    <cfRule type="containsText" dxfId="0" priority="76" operator="containsText" text="Extremo">
      <formula>NOT(ISERROR(SEARCH(("Extremo"),(AQ20))))</formula>
    </cfRule>
  </conditionalFormatting>
  <dataValidations count="17">
    <dataValidation type="list" allowBlank="1" showInputMessage="1" showErrorMessage="1" prompt="Seleccione una clasificación del riesgo" sqref="J15 J17 J20" xr:uid="{00000000-0002-0000-0000-000000000000}">
      <formula1>"Ejecución y administración de procesos,Fraude externo,Fraude interno,Fallas tecnológicas,Relaciones laborales,Usuarios,productos y prácticas,Daños a activos fijos/eventos externos"</formula1>
    </dataValidation>
    <dataValidation type="list" allowBlank="1" showInputMessage="1" showErrorMessage="1" prompt="Seleccione una afectación económica y/o reputacional" sqref="L15 L17 L20" xr:uid="{00000000-0002-0000-0000-000001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prompt="Seleccione una opción de tratamiento" sqref="R15 R17 R20" xr:uid="{00000000-0002-0000-0000-000002000000}">
      <formula1>"Aceptar,Evitar,Compartir / Transferir,Reducir"</formula1>
    </dataValidation>
    <dataValidation type="list" allowBlank="1" showInputMessage="1" showErrorMessage="1" prompt="Seleccione un factor de riesgo" sqref="C15 C17 C20" xr:uid="{00000000-0002-0000-0000-000003000000}">
      <formula1>"Procesos,Talento humano,Tecnología,Infraestructura,Evento externo"</formula1>
    </dataValidation>
    <dataValidation type="list" allowBlank="1" showErrorMessage="1" sqref="AG15:AG22" xr:uid="{00000000-0002-0000-0000-000004000000}">
      <formula1>"Continua,Aleatoria"</formula1>
    </dataValidation>
    <dataValidation type="list" allowBlank="1" showErrorMessage="1" sqref="AC15:AC22" xr:uid="{00000000-0002-0000-0000-000005000000}">
      <formula1>"Automático,Manual"</formula1>
    </dataValidation>
    <dataValidation type="list" allowBlank="1" showInputMessage="1" showErrorMessage="1" prompt="Seleccione si la posible afectación, cuenta con seguro o póliza" sqref="S15 S17 S20" xr:uid="{00000000-0002-0000-0000-000006000000}">
      <formula1>"Si,No"</formula1>
    </dataValidation>
    <dataValidation type="list" allowBlank="1" showErrorMessage="1" sqref="AI15:AI22" xr:uid="{00000000-0002-0000-0000-000007000000}">
      <formula1>"Con registro,Sin registro"</formula1>
    </dataValidation>
    <dataValidation type="list" allowBlank="1" showInputMessage="1" showErrorMessage="1" prompt="Seleccione un tipo de riesgo" sqref="I15" xr:uid="{00000000-0002-0000-0000-000008000000}">
      <formula1>"Gestión,Corrupción,Seguridad de la Información,Ambiental,Seguridad y Salud en el Trabajo,Fiscal"</formula1>
    </dataValidation>
    <dataValidation type="list" allowBlank="1" showInputMessage="1" showErrorMessage="1" prompt="Seleccione un area de impacto" sqref="D17 D20" xr:uid="{00000000-0002-0000-0000-000009000000}">
      <formula1>"afectación económica,afectación reputacional,afectación económica y reputacional"</formula1>
    </dataValidation>
    <dataValidation type="decimal" allowBlank="1" showInputMessage="1" showErrorMessage="1" prompt="Digite el porcentaje de la cobertura del seguro o póliza" sqref="T15 T17 T20" xr:uid="{00000000-0002-0000-0000-00000A000000}">
      <formula1>0</formula1>
      <formula2>1</formula2>
    </dataValidation>
    <dataValidation type="list" allowBlank="1" showInputMessage="1" showErrorMessage="1" prompt="Seleccione un tipo de riesgo" sqref="I17 I20" xr:uid="{00000000-0002-0000-0000-00000B000000}">
      <formula1>"Gestión,Corrupción,Seguridad de la Información,Ambiental,Laboral,Fiscal"</formula1>
    </dataValidation>
    <dataValidation type="list" allowBlank="1" showInputMessage="1" showErrorMessage="1" prompt="Seleccione una frecuencia de la actividad en un periodo de un año" sqref="K15 K17 K20" xr:uid="{00000000-0002-0000-0000-00000C000000}">
      <formula1>"Máximo 2 veces,Entre 3 a 24 veces,Entre 24 a 500 veces,Entre 500 a 5000 veces,Mas de 5000 veces"</formula1>
    </dataValidation>
    <dataValidation type="list" allowBlank="1" showInputMessage="1" showErrorMessage="1" prompt="Seleccione un area de impacto" sqref="D15" xr:uid="{00000000-0002-0000-0000-00000D000000}">
      <formula1>"afectación económica,afectación reputacional,afectación económica y reputacional,efecto dañoso"</formula1>
    </dataValidation>
    <dataValidation type="list" allowBlank="1" showInputMessage="1" showErrorMessage="1" prompt="Seleccione el tipo de control" sqref="AA15:AA22" xr:uid="{00000000-0002-0000-0000-00000E000000}">
      <formula1>"Preventivo,Detectivo,Correctivo"</formula1>
    </dataValidation>
    <dataValidation type="list" allowBlank="1" showErrorMessage="1" sqref="AE15:AE22" xr:uid="{00000000-0002-0000-0000-00000F000000}">
      <formula1>"Documentado,Sin documentar"</formula1>
    </dataValidation>
    <dataValidation type="list" allowBlank="1" showInputMessage="1" showErrorMessage="1" prompt="Seleccione el estado del plan de tratamiento" sqref="AZ15:AZ22" xr:uid="{00000000-0002-0000-0000-000010000000}">
      <formula1>"En implementación,En ejecución,En seguimiento,Terminado"</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SARA LUCIA SLRB. RIVEROS BONILLA</cp:lastModifiedBy>
  <dcterms:created xsi:type="dcterms:W3CDTF">2025-05-08T19:53:28Z</dcterms:created>
  <dcterms:modified xsi:type="dcterms:W3CDTF">2025-06-10T22:04:03Z</dcterms:modified>
</cp:coreProperties>
</file>