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Users\SRIVEROS\Documents\GESTIÓN INTEGRAL DE RIESGOS\MAPAS DE RIESGOS Y OPORTUNIDADES 2025 - PARA PUBLICAR\"/>
    </mc:Choice>
  </mc:AlternateContent>
  <xr:revisionPtr revIDLastSave="0" documentId="13_ncr:1_{E88A1383-0EB1-4196-8D70-52A1A7D903DF}" xr6:coauthVersionLast="47" xr6:coauthVersionMax="47" xr10:uidLastSave="{00000000-0000-0000-0000-000000000000}"/>
  <workbookProtection workbookAlgorithmName="SHA-512" workbookHashValue="7FV9QrrMqIO04vwe/v/Ng50WvCB4Tev1DW/raL7lBtS7jHKw6EZvdvtENU3vfZTcpapK4NfcXFTnflsZt5i4wg==" workbookSaltValue="KK0yApDrjIkQnbzpqiIBJg==" workbookSpinCount="100000" lockStructure="1"/>
  <bookViews>
    <workbookView xWindow="-120" yWindow="-120" windowWidth="29040" windowHeight="158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1" i="1" l="1"/>
  <c r="AH32" i="1"/>
  <c r="AF32" i="1"/>
  <c r="AD32" i="1"/>
  <c r="AB32" i="1"/>
  <c r="AH31" i="1"/>
  <c r="AF31" i="1"/>
  <c r="AD31" i="1"/>
  <c r="AB31" i="1"/>
  <c r="Y32" i="1"/>
  <c r="AO29" i="1"/>
  <c r="G29" i="1"/>
  <c r="AP29" i="1" l="1"/>
  <c r="P29" i="1"/>
  <c r="O29" i="1"/>
  <c r="P27" i="1"/>
  <c r="M29" i="1"/>
  <c r="AH29" i="1"/>
  <c r="AF29" i="1"/>
  <c r="AD29" i="1"/>
  <c r="AB29" i="1"/>
  <c r="Y29" i="1"/>
  <c r="AJ28" i="1"/>
  <c r="AH28" i="1"/>
  <c r="AF28" i="1"/>
  <c r="AD28" i="1"/>
  <c r="AB28" i="1"/>
  <c r="Y28" i="1"/>
  <c r="AJ27" i="1"/>
  <c r="AH27" i="1"/>
  <c r="AF27" i="1"/>
  <c r="AD27" i="1"/>
  <c r="AB27" i="1"/>
  <c r="Y27" i="1"/>
  <c r="O27" i="1"/>
  <c r="AN27" i="1" s="1"/>
  <c r="AN28" i="1" s="1"/>
  <c r="M27" i="1"/>
  <c r="G27" i="1"/>
  <c r="G24" i="1"/>
  <c r="N29" i="1" l="1"/>
  <c r="Q29" i="1" s="1"/>
  <c r="AL29" i="1"/>
  <c r="AO27" i="1"/>
  <c r="AP27" i="1" s="1"/>
  <c r="AK27" i="1"/>
  <c r="AK28" i="1" s="1"/>
  <c r="N27" i="1"/>
  <c r="Q27" i="1" s="1"/>
  <c r="G21" i="1"/>
  <c r="Y18" i="1"/>
  <c r="AM29" i="1" l="1"/>
  <c r="AQ29" i="1" s="1"/>
  <c r="AL27" i="1"/>
  <c r="AM27" i="1" s="1"/>
  <c r="G15" i="1"/>
  <c r="AJ26" i="1"/>
  <c r="AH26" i="1"/>
  <c r="AF26" i="1"/>
  <c r="AD26" i="1"/>
  <c r="AB26" i="1"/>
  <c r="Y26" i="1"/>
  <c r="AJ25" i="1"/>
  <c r="AH25" i="1"/>
  <c r="AF25" i="1"/>
  <c r="AD25" i="1"/>
  <c r="AB25" i="1"/>
  <c r="Y25" i="1"/>
  <c r="AJ24" i="1"/>
  <c r="AH24" i="1"/>
  <c r="AF24" i="1"/>
  <c r="AD24" i="1"/>
  <c r="AB24" i="1"/>
  <c r="Y24" i="1"/>
  <c r="P24" i="1"/>
  <c r="O24" i="1"/>
  <c r="AN24" i="1" s="1"/>
  <c r="M24" i="1"/>
  <c r="AJ23" i="1"/>
  <c r="AH23" i="1"/>
  <c r="AF23" i="1"/>
  <c r="AD23" i="1"/>
  <c r="AB23" i="1"/>
  <c r="Y23" i="1"/>
  <c r="AJ22" i="1"/>
  <c r="AH22" i="1"/>
  <c r="AF22" i="1"/>
  <c r="AD22" i="1"/>
  <c r="AB22" i="1"/>
  <c r="Y22" i="1"/>
  <c r="AJ21" i="1"/>
  <c r="AH21" i="1"/>
  <c r="AF21" i="1"/>
  <c r="AD21" i="1"/>
  <c r="AB21" i="1"/>
  <c r="Y21" i="1"/>
  <c r="P21" i="1"/>
  <c r="O21" i="1"/>
  <c r="AN21" i="1" s="1"/>
  <c r="AN22" i="1" s="1"/>
  <c r="M21" i="1"/>
  <c r="AQ27" i="1" l="1"/>
  <c r="AK21" i="1"/>
  <c r="AK22" i="1" s="1"/>
  <c r="AK23" i="1" s="1"/>
  <c r="N24" i="1"/>
  <c r="Q24" i="1" s="1"/>
  <c r="AN25" i="1"/>
  <c r="AN26" i="1" s="1"/>
  <c r="AO24" i="1" s="1"/>
  <c r="AP24" i="1" s="1"/>
  <c r="AK24" i="1"/>
  <c r="AK25" i="1" s="1"/>
  <c r="AK26" i="1" s="1"/>
  <c r="AN23" i="1"/>
  <c r="AO21" i="1" s="1"/>
  <c r="AP21" i="1" s="1"/>
  <c r="N21" i="1"/>
  <c r="Q21" i="1" s="1"/>
  <c r="AL24" i="1" l="1"/>
  <c r="AM24" i="1" s="1"/>
  <c r="AQ24" i="1" s="1"/>
  <c r="AL21" i="1"/>
  <c r="AM21" i="1" l="1"/>
  <c r="AQ21" i="1" s="1"/>
  <c r="AB15" i="1" l="1"/>
  <c r="G18" i="1" l="1"/>
  <c r="AJ20" i="1" l="1"/>
  <c r="AH20" i="1"/>
  <c r="AF20" i="1"/>
  <c r="AD20" i="1"/>
  <c r="AB20" i="1"/>
  <c r="Y20" i="1"/>
  <c r="AJ19" i="1"/>
  <c r="AH19" i="1"/>
  <c r="AF19" i="1"/>
  <c r="AD19" i="1"/>
  <c r="AB19" i="1"/>
  <c r="Y19" i="1"/>
  <c r="AJ18" i="1"/>
  <c r="AH18" i="1"/>
  <c r="AF18" i="1"/>
  <c r="AD18" i="1"/>
  <c r="AB18" i="1"/>
  <c r="P18" i="1"/>
  <c r="O18" i="1"/>
  <c r="AN18" i="1" s="1"/>
  <c r="AN19" i="1" s="1"/>
  <c r="AN20" i="1" s="1"/>
  <c r="M18" i="1"/>
  <c r="AK18" i="1" l="1"/>
  <c r="AK19" i="1" s="1"/>
  <c r="AK20" i="1" s="1"/>
  <c r="AO18" i="1"/>
  <c r="AP18" i="1" s="1"/>
  <c r="N18" i="1"/>
  <c r="Q18" i="1" s="1"/>
  <c r="AL18" i="1" l="1"/>
  <c r="AJ17" i="1"/>
  <c r="AH17" i="1"/>
  <c r="AF17" i="1"/>
  <c r="AD17" i="1"/>
  <c r="AB17" i="1"/>
  <c r="AJ16" i="1"/>
  <c r="AH16" i="1"/>
  <c r="AF16" i="1"/>
  <c r="AD16" i="1"/>
  <c r="AB16" i="1"/>
  <c r="AJ15" i="1"/>
  <c r="AH15" i="1"/>
  <c r="AF15" i="1"/>
  <c r="AD15" i="1"/>
  <c r="Y17" i="1"/>
  <c r="Y16" i="1"/>
  <c r="Y15" i="1"/>
  <c r="P15" i="1"/>
  <c r="O15" i="1"/>
  <c r="AN15" i="1" s="1"/>
  <c r="AN16" i="1" s="1"/>
  <c r="M15" i="1"/>
  <c r="N15" i="1" s="1"/>
  <c r="AN17" i="1" l="1"/>
  <c r="AK15" i="1"/>
  <c r="AK16" i="1" s="1"/>
  <c r="AK17" i="1" s="1"/>
  <c r="AM18" i="1"/>
  <c r="AQ18" i="1" s="1"/>
  <c r="Q15" i="1"/>
  <c r="AL15" i="1" l="1"/>
  <c r="AM15" i="1" l="1"/>
  <c r="AO15" i="1"/>
  <c r="AP15" i="1" l="1"/>
  <c r="AQ15" i="1" s="1"/>
</calcChain>
</file>

<file path=xl/sharedStrings.xml><?xml version="1.0" encoding="utf-8"?>
<sst xmlns="http://schemas.openxmlformats.org/spreadsheetml/2006/main" count="424" uniqueCount="225">
  <si>
    <t>INSTITUTO DE FINANCIAMIENTO, PROMOCIÓN Y DESARROLLO DE IBAGUÉ - INFIBAGUÉ -</t>
  </si>
  <si>
    <t>CODIGO: FOR-GR-001</t>
  </si>
  <si>
    <t>MAPA DE RIESGOS Y OPORTUNIDADES POR PROCESO</t>
  </si>
  <si>
    <t>Página 1 de 1</t>
  </si>
  <si>
    <t>VERSIÓN: 04</t>
  </si>
  <si>
    <t>Descripción del Riesgo</t>
  </si>
  <si>
    <t xml:space="preserve">Causa(s) Raíz </t>
  </si>
  <si>
    <t>Area(s) de impacto</t>
  </si>
  <si>
    <t>Factor(es) de Riesgo</t>
  </si>
  <si>
    <t>Clasificación del riesgo</t>
  </si>
  <si>
    <t>Responsable</t>
  </si>
  <si>
    <t>Estado</t>
  </si>
  <si>
    <t>Implementación</t>
  </si>
  <si>
    <t>Documentación</t>
  </si>
  <si>
    <t>Frecuencia</t>
  </si>
  <si>
    <t>Evidencia</t>
  </si>
  <si>
    <t>Proceso:</t>
  </si>
  <si>
    <t>Objetivo:</t>
  </si>
  <si>
    <t>No. control</t>
  </si>
  <si>
    <t>Identificación del riesgo</t>
  </si>
  <si>
    <t>Actividad(es) / Punto(s) de Riesgo</t>
  </si>
  <si>
    <t>Zona de riesgo inherente</t>
  </si>
  <si>
    <t>Impacto inherente</t>
  </si>
  <si>
    <t>Probabilidad inherente</t>
  </si>
  <si>
    <t>Frecuencia de la actividad 
(por año)</t>
  </si>
  <si>
    <t>Tipo de control</t>
  </si>
  <si>
    <t>No. Plan de acción</t>
  </si>
  <si>
    <t xml:space="preserve">Fecha implementación </t>
  </si>
  <si>
    <t>Valoración del riesgo</t>
  </si>
  <si>
    <t>Probabilidad residual</t>
  </si>
  <si>
    <t>Impacto residual</t>
  </si>
  <si>
    <t>Zona de riesgo residual</t>
  </si>
  <si>
    <t>Atributos de eficiencia</t>
  </si>
  <si>
    <t>Atributos informativos</t>
  </si>
  <si>
    <t>R1</t>
  </si>
  <si>
    <t>Referencia</t>
  </si>
  <si>
    <t>Cobertura del seguro o la póliza</t>
  </si>
  <si>
    <t>Indicador</t>
  </si>
  <si>
    <t>Resultado</t>
  </si>
  <si>
    <t xml:space="preserve">Denominación </t>
  </si>
  <si>
    <t>Descripción</t>
  </si>
  <si>
    <t>Fecha</t>
  </si>
  <si>
    <t>Acción</t>
  </si>
  <si>
    <t>Complemento</t>
  </si>
  <si>
    <t>Descripcion del control</t>
  </si>
  <si>
    <t>Evidencia(s) y/o soporte(s)</t>
  </si>
  <si>
    <t>Responsable(s)</t>
  </si>
  <si>
    <t>Responsable:</t>
  </si>
  <si>
    <t>Recursos necesarios</t>
  </si>
  <si>
    <t>Plan(es) de tratamiento</t>
  </si>
  <si>
    <t>Riesgo residual</t>
  </si>
  <si>
    <t>Control(es)</t>
  </si>
  <si>
    <t>Opcion(es)</t>
  </si>
  <si>
    <t>EVALUACIÓN DE RIESGO</t>
  </si>
  <si>
    <t>Analisis del riesgo</t>
  </si>
  <si>
    <t>TRATAMIENTO DEL RIESGO</t>
  </si>
  <si>
    <t>Opcion(es) de tratamiento</t>
  </si>
  <si>
    <t>SEGUIMIENTO Y REVISIÓN</t>
  </si>
  <si>
    <t>R2</t>
  </si>
  <si>
    <t>Tipo de riesgo</t>
  </si>
  <si>
    <t>Afectación económica y/o reputacional</t>
  </si>
  <si>
    <t>¿Cuenta con seguro o póliza?</t>
  </si>
  <si>
    <t>Oportunidad(es)</t>
  </si>
  <si>
    <t>Causa / Circunstancia inmediata</t>
  </si>
  <si>
    <t>Vigente desde: 2023/05/04</t>
  </si>
  <si>
    <t>Gestión</t>
  </si>
  <si>
    <t>Ejecución y administración de procesos</t>
  </si>
  <si>
    <t>Procesos</t>
  </si>
  <si>
    <t>Entre 24 a 500 veces</t>
  </si>
  <si>
    <t>Entre 50 y 100 SMLMV o afectación con algunos usuarios</t>
  </si>
  <si>
    <t>Reducir</t>
  </si>
  <si>
    <t>No</t>
  </si>
  <si>
    <t>Preventivo</t>
  </si>
  <si>
    <t>Manual</t>
  </si>
  <si>
    <t>Documentado</t>
  </si>
  <si>
    <t>Continua</t>
  </si>
  <si>
    <t>Con registro</t>
  </si>
  <si>
    <t>EVALUACIÓN INDEPENDIENTE</t>
  </si>
  <si>
    <t xml:space="preserve">Facilitar que la gestión administrativa de la entidad, logre el cumplimiento de la Misión, Visión y objetivos preestablecidos, de acuerdo a la normatividad y roles que le corresponde desarrollar a la Oficina de Control Interno asegurando su control, mantenimiento, medición, seguimiento y mejora en toda la organización. </t>
  </si>
  <si>
    <t>Documentos actualizados (procedimiento, programa y plan de auditoria)</t>
  </si>
  <si>
    <t>afectación económica y reputacional</t>
  </si>
  <si>
    <t>Fiscal</t>
  </si>
  <si>
    <t>Detectivo</t>
  </si>
  <si>
    <t xml:space="preserve">Presentación de información a organismo de control </t>
  </si>
  <si>
    <t>R3</t>
  </si>
  <si>
    <t>R4</t>
  </si>
  <si>
    <t xml:space="preserve">deficiencias en los seguimientos y/o auditorías internas </t>
  </si>
  <si>
    <t xml:space="preserve">* Conformación de equipos de trabajo interdisciplinarios.
*  Fortalecimiento de la política anticorrupción </t>
  </si>
  <si>
    <t xml:space="preserve"> inobservancia de los requerimientos realizados por organismos de control, desconocimiento, falta de compromiso </t>
  </si>
  <si>
    <t xml:space="preserve">fallas en el monitoreo de acciones correctivas o de mejora y/o planes de mejoramientos y/o controles </t>
  </si>
  <si>
    <t>pérdida de certificaciones 9001:2015 14011:2015 y 45001:2018</t>
  </si>
  <si>
    <t>afectación reputacional</t>
  </si>
  <si>
    <t>Talento humano</t>
  </si>
  <si>
    <t xml:space="preserve">Seguimiento a planes de mejoramiento </t>
  </si>
  <si>
    <t xml:space="preserve">*mejora continua 
* calificación furag 
* cumplimiento de requisitos legales y de la función pública </t>
  </si>
  <si>
    <t xml:space="preserve">*Actualización de procedimientos 
*Aplicación de las lineas de defensa, cultura organizacional de pensamiento basado en riesgos. </t>
  </si>
  <si>
    <t xml:space="preserve">* Fortalecimiento auditoría internas 
* Mejora continua </t>
  </si>
  <si>
    <t>Corrupción</t>
  </si>
  <si>
    <t xml:space="preserve"> interés indebido , desconocimiento y/o  falta de personal idóneo. </t>
  </si>
  <si>
    <t>Entre 3 a 24 veces</t>
  </si>
  <si>
    <t>Entre 100 y 500 SMLMV o fectación a nivel municipal/departamental</t>
  </si>
  <si>
    <t xml:space="preserve">Seguimiento en auditorías internas y externas </t>
  </si>
  <si>
    <t xml:space="preserve">realizará actualización de:
* Procedimiento de auditoria
* Programa de auditoria (general)
* Plan de auditoria (individual). </t>
  </si>
  <si>
    <t>solicitar ante el organismo competente (auditor), la necesidad de la conformación de equipos interdisciplinarios para el ejercicio de auditorías críticas</t>
  </si>
  <si>
    <t xml:space="preserve">* mesas de trabajo 
* cronograma de auditorías
* comunicaciones internas y externas </t>
  </si>
  <si>
    <t xml:space="preserve">se realizará el reporte de cualquier novedad o anomalía detectada en los procedimeintos de auditoría </t>
  </si>
  <si>
    <t xml:space="preserve">que sean violatorias a los principios legales y de la moralidad pública </t>
  </si>
  <si>
    <t xml:space="preserve">con el fin de garantizar la calidad y pertinencia de la auditoría realizada. </t>
  </si>
  <si>
    <t xml:space="preserve">* comunicaciones internas y externas </t>
  </si>
  <si>
    <t>Correctivo</t>
  </si>
  <si>
    <t xml:space="preserve">se verificarán los procedimientos de manera periódica para verificar las actualizaciones normativas aplicables , y ajustar cada uno de los procesos y procedimientos del proceso a la actualidad normativa y reglamentaria. </t>
  </si>
  <si>
    <t xml:space="preserve">Humanos
tecnológicos </t>
  </si>
  <si>
    <t xml:space="preserve">* procedimientos actualizados  </t>
  </si>
  <si>
    <t>En ejecución</t>
  </si>
  <si>
    <t>En caso de registrarse la necesidad de contar con personal idóneo calificado dado el nivel técnico del asunto a auditar, se solicitar la presencia de personal experto calificado en el tema.</t>
  </si>
  <si>
    <t xml:space="preserve">Humanos
Tecnológicos 
Financieros </t>
  </si>
  <si>
    <t xml:space="preserve">* mesas de trabajo
* comunicaciones internas y externas
* cronogramas de auditorías  </t>
  </si>
  <si>
    <t>sanciones originadas de  Incumplimientos en los planes de mejoramiento de la entidad</t>
  </si>
  <si>
    <t xml:space="preserve">con el fin de establecer tareas, responsables y tiempos de entrega. </t>
  </si>
  <si>
    <t>Se realizará el seguimiento a los cronogramas de trabajo, recopilación de información y/o planes de acción,</t>
  </si>
  <si>
    <t xml:space="preserve"> con el fin de garantizar la entrega de información idónea y de manera oportuna a los organismo de control. </t>
  </si>
  <si>
    <t xml:space="preserve">* Actas  mesas de trabajo
* Registros de asistencia y/o fotográfico a reuniones.
</t>
  </si>
  <si>
    <t xml:space="preserve">Se realizará solicitud a la oficina de Control Disciplinario, para la sensibilización de los funcionarios frente a la obligación de atender los requerimientos realizados por organismos de control y/o auditores. </t>
  </si>
  <si>
    <t xml:space="preserve">con el fin de generar una cultura organizacional de responsabilidad y cumplimiento. </t>
  </si>
  <si>
    <t>*Comunicaciones internas 
* Actas mesas de trabajo</t>
  </si>
  <si>
    <t xml:space="preserve">realizará la socialización de hallazgos y los requerimientos de información y/o planes de acción a las diferentes áreas de trabajo con sus respectivas evidencias, de manera oportuna, contemplando un cronograma de entregas. </t>
  </si>
  <si>
    <t xml:space="preserve">Se realizará mesa de trabajo con todos las áreas para socializar las observaciones y/o hallazgos realizados por el organismo auditor, con el fin de analizar competencias, responsabilidades e iniciar plan de trabajo con cronograma para subsanar lo requerido. </t>
  </si>
  <si>
    <t>con el fin de aplicar las disposiciones normativa y reglamentarias.</t>
  </si>
  <si>
    <t xml:space="preserve">Cumplimiento del 100% programa de auditoría </t>
  </si>
  <si>
    <t xml:space="preserve">Oficina de gestión de riesgo </t>
  </si>
  <si>
    <t xml:space="preserve">Cumplimiento de plan de mejoramiento en mínimo un 85% </t>
  </si>
  <si>
    <t xml:space="preserve">* Actas mesas de trabajo 
* Registros de asistencia y/o fotográfico a reuniones.
* Correos electrónicos 
* Comunicaciones internas y externas </t>
  </si>
  <si>
    <t xml:space="preserve">Se realizará el segumientos permanente a los planes de trabajo para la subsanación de observaciones y/o hallazgos realizados por organismo auditores. </t>
  </si>
  <si>
    <t xml:space="preserve">*comunicaciones internas 
* mesas de trabajo (actas) </t>
  </si>
  <si>
    <t xml:space="preserve">* comunicaciones internas y externas 
* informes 
* mesas de trabajo </t>
  </si>
  <si>
    <t>En implementación</t>
  </si>
  <si>
    <t xml:space="preserve">Se solicitará a la oficina de control único disciplinario, la sensibilización y acompañamiento a cada proceso, para la exposición de los deberes, responsabilidades, regimen sancionatorio, entre otros, relacionado con la presentación de información y/o rendición de cuentas a los organismos de control y/o auditores. </t>
  </si>
  <si>
    <t xml:space="preserve">deficiencias en la recolección de información de las dependencias, desconocimientos y/u omisión en la entrega de información a los organismos de control </t>
  </si>
  <si>
    <t xml:space="preserve"> Se realizará publicación de forma cuatrimestral en SIA Contralorías, de los seguimientos a los planes de mejoramiento suscritos con la contraloría. </t>
  </si>
  <si>
    <t xml:space="preserve">con el fin de evidenciar los avances y subsanación de hallazgos y/o observaciones </t>
  </si>
  <si>
    <t xml:space="preserve">con el fin de rendir cuenta sobre los avances en la ejecución de los planes de mejoramiento de la entidad </t>
  </si>
  <si>
    <t xml:space="preserve">, cumpliendo con las dispsicoones de publicidad , transparencia y  buen gobierno. </t>
  </si>
  <si>
    <t>Elaboración, remisión a la alta gerencia y líderes de procesos, y publicación de informe de seguimientos y recomendaciones emitidas por el proceso.</t>
  </si>
  <si>
    <t xml:space="preserve">* planes de mejoramiento 
*  informes 
* registros de asistencia, actas </t>
  </si>
  <si>
    <t xml:space="preserve">* Plataforma 
*informes </t>
  </si>
  <si>
    <t xml:space="preserve">* Informe 
* comunicaciones internas </t>
  </si>
  <si>
    <t xml:space="preserve">se realizará seguimiento trimestral de planes de mejoramiento a las auditorías internas y externas (Contraloría). </t>
  </si>
  <si>
    <t xml:space="preserve">La oficina de control interno de gestión realizará los seguimientos al cumplimiento del plan de mejoramiento a cada uno de los hallazgos realizados. Verificando las evidencias y documentación relacionada. </t>
  </si>
  <si>
    <t xml:space="preserve">*  acta de seguimiento </t>
  </si>
  <si>
    <t>Se realizará de forma cuatrimestral la publicación de los seguimientos realizados a los planes de mejoramiento, para efectos de dar cumplimiento a las disppsociones normativas del organismo de control y/o auditor.</t>
  </si>
  <si>
    <t xml:space="preserve">* plataforma SIA Contralorías </t>
  </si>
  <si>
    <t xml:space="preserve">Se elaborará un informe con las respectivas sugerencias  y/o recomendación dirigido a la alta gerencia, sobre los seguimientos realizados a los hallazgos derivados de las adutorías internas y externas, para la toma de decisiones. </t>
  </si>
  <si>
    <t xml:space="preserve">* Informe </t>
  </si>
  <si>
    <t xml:space="preserve"> incumplimiento de requisitos. </t>
  </si>
  <si>
    <t xml:space="preserve">Realizar auditoria interna, según lo definido en el Programa de Auditoría.  Coordinar las Auditorías Internas al Sistema Integrado de Gestión. 
</t>
  </si>
  <si>
    <t xml:space="preserve">realizará la planeación, programación y la elaboración del plan de auditoría del sistema integrado de gestión </t>
  </si>
  <si>
    <t xml:space="preserve">dando alcance a la tercera linea de defensa de la entidad para el mantenimiento de las certificaciones del sistema </t>
  </si>
  <si>
    <t>* programa de auditoría 
* plan de auditoría</t>
  </si>
  <si>
    <t>con el fin de evitar no conformidades mayores</t>
  </si>
  <si>
    <t xml:space="preserve">* Acta de seguimiento de auditorías internas </t>
  </si>
  <si>
    <t xml:space="preserve">realizará seguimiento a planes de mejoramiento de las no conformidades emitidas en la auditoría inmediatamente anterior </t>
  </si>
  <si>
    <t xml:space="preserve">Desde el proceso se realiza la planeación de las actividades, la programación de la auditorías en la vigencia, y finalmente el plan de auditorías internas, que será socializado con cada uno de los procesos; se realizará la conformación de los equipos auditores respectivos. </t>
  </si>
  <si>
    <t xml:space="preserve">* programa
*plan
* cronograma </t>
  </si>
  <si>
    <t xml:space="preserve">Desde el proceso se realiza la programación de los seguimientos a las acciones correctivas y de mejora de las auditorías internas, posteriormente se ejecuta y se determina el cierre de las mismas, observaciones, o sugerencia.  </t>
  </si>
  <si>
    <t xml:space="preserve">Emitirá un informe final sobre el cierre de no conformidades, </t>
  </si>
  <si>
    <t xml:space="preserve"> que será dirigido a la alta gerencia </t>
  </si>
  <si>
    <t xml:space="preserve">Desde el proceso se realizará un informe final que será remitido a la alta gerencia y se publica en la página web de la entidad , siendo finalmente socializado en el comité coordinador del sistema de control interno. </t>
  </si>
  <si>
    <t xml:space="preserve">* acta de seguimiento a las acciones correctivas y de mejora </t>
  </si>
  <si>
    <t xml:space="preserve">*informe 
* comunicaciones internas </t>
  </si>
  <si>
    <t>100% de seguimiento a los planes de mejoramiento suscritos por la entidad</t>
  </si>
  <si>
    <t>Conservación de las certificaciones de ICONTEC (9001, 14001 y 45001)</t>
  </si>
  <si>
    <t xml:space="preserve">Jefe Oficina de Control Interno de Gestión </t>
  </si>
  <si>
    <t>Jefe Oficina de Control Interno de Gestión  / Alta Dirección</t>
  </si>
  <si>
    <t xml:space="preserve">En caso de identificarse, en el marco de las auditorías realizadas, cualquier conducta contraria al ordenamiento jurídico se realizará la remisión al organo investigador respectivo. En caso de darse por parte del jefe de control interno de gestión, será la alta gerencia la encargada de realizar el respectivo reporte y compulsar copias de lo sucedido, para el inicio del debido proceso. </t>
  </si>
  <si>
    <t xml:space="preserve">Jefe Oficina Asesora de Control Interno de Gestión </t>
  </si>
  <si>
    <t>R5</t>
  </si>
  <si>
    <t xml:space="preserve">Desarrollo de las funciones del personal </t>
  </si>
  <si>
    <t>* Programas de formación continua para el personal en áreas clave de control interno, ética pública y cumplimiento normativo.</t>
  </si>
  <si>
    <t>Máximo 2 veces</t>
  </si>
  <si>
    <t>con el fin de aplicar las disposiciones normativas vigentes.</t>
  </si>
  <si>
    <t xml:space="preserve">Solicitará la inducción y reinducción focalizada en el manual de funciones para el personal del área, solicitud realizada </t>
  </si>
  <si>
    <t xml:space="preserve">Elaborará procedimientos encaminados a documentar las funciones principales de la oficina de control interno </t>
  </si>
  <si>
    <t>a la Dirección Administrativa - Grupo de Gestión Humana y SST.</t>
  </si>
  <si>
    <t>* Procedimientos elaborados</t>
  </si>
  <si>
    <t>* Solicitud realizada</t>
  </si>
  <si>
    <t>Proceso documentado en un 100%</t>
  </si>
  <si>
    <t>Se verificarán cada una de las funciones y actividades desarrolladas por el proceso y se procederan a documentar las que no se encuentren documentadas, de acuerdo a la normatividad vigente.</t>
  </si>
  <si>
    <t>enero a diciembre de 2025</t>
  </si>
  <si>
    <t>En caso de registrarse el cambio de personal del área, se solicitará a la Dirección Administrativa - Grupo de Gestión Humana y SST, el proceso de inducción y reinducción focalizado en el manual de funciones de cada funcionario nuevo.</t>
  </si>
  <si>
    <t>* Solicitud a Dirección Administrativa - Grupo GH</t>
  </si>
  <si>
    <t xml:space="preserve">Observaciones </t>
  </si>
  <si>
    <t xml:space="preserve">rotación del personal </t>
  </si>
  <si>
    <t xml:space="preserve"> falta de conocimiento y/o de la información del proceso</t>
  </si>
  <si>
    <t xml:space="preserve">* Proyección Procedimientos 
* Acta de aprobación CIGD </t>
  </si>
  <si>
    <t>Ajustar fecha de implementación vigencia 2025 
* Se solicita diligenciar las columas de "Meta" y  "Acciones";  el "Avance" diligenciarlo durante la vigencia en la medida que la meta proyectada por el proceso se vaya ejecutando.</t>
  </si>
  <si>
    <t xml:space="preserve">De conformidad con la FODA del proceso, no se evidencian riesgos y controles asociados con las siguientes amenazas: 
1. La facturación de alumbrado público por un tercero (Celsia) ha traído inconvenientes con la cartera morosa. La cobertura de alumbrado público que ofrecen otras entidades fuera de la ciudad colocando al instituto en riesgo de pérdida de usuarios.
Favor revisar los hallazgos de las última auditorías internas y externas; y determinar si son aplicables a la matriz del proceso a modo de riesgos y aplicar controles.  </t>
  </si>
  <si>
    <t>mayo a diciembre de 2025</t>
  </si>
  <si>
    <t xml:space="preserve">* actas de mesas de trabajo 
* registro asistencia y fotográfico 
* informes </t>
  </si>
  <si>
    <t>junio a diciembre de 2025</t>
  </si>
  <si>
    <t>R6</t>
  </si>
  <si>
    <t>Facturación de alumbrado público</t>
  </si>
  <si>
    <t xml:space="preserve">Realizará la Auditoría Interna Financiera y de Gestión durante la vigencia, </t>
  </si>
  <si>
    <t>en donde se hará revisión a la cartera de alumbrado público</t>
  </si>
  <si>
    <t>Auditoría realizada</t>
  </si>
  <si>
    <t xml:space="preserve">* Comité Coordinador de Control Interno  
* informes </t>
  </si>
  <si>
    <t>Auditoría realizada en un 100%</t>
  </si>
  <si>
    <t>Junio a diciembre de 2025</t>
  </si>
  <si>
    <t>* Informe Auditoría Interna de Gestión Financiera</t>
  </si>
  <si>
    <t xml:space="preserve">Se realizará la Auditoría Interna de Gestión   Financiera al proceso de cobro de cartera de alumbrado público </t>
  </si>
  <si>
    <t>Terminado</t>
  </si>
  <si>
    <t xml:space="preserve">sanciones de organismos de control </t>
  </si>
  <si>
    <t xml:space="preserve">deficiencias en la calidad de la información presentada a los respectivos entes de control </t>
  </si>
  <si>
    <t>* Fortalecimiento a los canales de comunicación internos
* Calidad y pertinencia de la información
* Implementación de nuevos sistemas de información</t>
  </si>
  <si>
    <t>Entre 10 y 50 SMLMV o afectación interna</t>
  </si>
  <si>
    <t xml:space="preserve">Acudir a instancias de revisión ante decisiones tomadas por equipos auditores y/o investigadores en primera instancia </t>
  </si>
  <si>
    <t>Realizar la revisión previa a la entrega de la información entregada a organismos de control por parte de las dependencias designadas</t>
  </si>
  <si>
    <t xml:space="preserve">Oficina de Control Interno de Gestión 
Secretaría General / Gestión Juridica
</t>
  </si>
  <si>
    <t>* Oficios de respuesta a entes de control con vobo</t>
  </si>
  <si>
    <t>* Solicitud realizada ante instancias de revisión</t>
  </si>
  <si>
    <t xml:space="preserve">ante decisiones tomadas por equipos auditores y/o investigadores en primera instancia </t>
  </si>
  <si>
    <t xml:space="preserve">Realizará la solicitud de ser necesario, a las respectivas instancias de revisión </t>
  </si>
  <si>
    <t>Solicitud realizada</t>
  </si>
  <si>
    <t>entregada a organismos de control por parte de las dependencias designadas</t>
  </si>
  <si>
    <t xml:space="preserve">Realizará la revisión previa a la entrega de la información </t>
  </si>
  <si>
    <t>Revisión Oficios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</si>
</sst>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sz val="14"/>
      <name val="Arial"/>
      <family val="2"/>
    </font>
    <font>
      <b/>
      <sz val="14"/>
      <name val="Arial"/>
      <family val="2"/>
    </font>
    <font>
      <sz val="14"/>
      <color theme="1"/>
      <name val="Arial"/>
      <family val="2"/>
    </font>
    <font>
      <sz val="8"/>
      <name val="Calibri"/>
      <family val="2"/>
      <scheme val="minor"/>
    </font>
    <font>
      <sz val="14"/>
      <color theme="1"/>
      <name val="Calibri"/>
      <family val="2"/>
      <scheme val="minor"/>
    </font>
    <font>
      <b/>
      <sz val="14"/>
      <color theme="1"/>
      <name val="Arial"/>
      <family val="2"/>
    </font>
    <font>
      <sz val="11"/>
      <color theme="1"/>
      <name val="Arial"/>
      <family val="2"/>
    </font>
    <font>
      <b/>
      <sz val="11"/>
      <color theme="1"/>
      <name val="Arial"/>
      <family val="2"/>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58">
    <xf numFmtId="0" fontId="0" fillId="0" borderId="0" xfId="0"/>
    <xf numFmtId="0" fontId="3" fillId="3" borderId="0" xfId="0" applyFont="1" applyFill="1" applyAlignment="1">
      <alignment horizontal="center" vertical="center" wrapText="1"/>
    </xf>
    <xf numFmtId="0" fontId="2" fillId="3" borderId="0" xfId="0" applyFont="1" applyFill="1" applyAlignment="1">
      <alignment horizontal="center" vertical="center"/>
    </xf>
    <xf numFmtId="0" fontId="3" fillId="0" borderId="0" xfId="0" applyFont="1" applyAlignment="1">
      <alignment horizontal="center" vertical="center" wrapText="1"/>
    </xf>
    <xf numFmtId="0" fontId="4" fillId="0" borderId="0" xfId="0" applyFont="1"/>
    <xf numFmtId="0" fontId="3" fillId="0" borderId="1" xfId="0" applyFont="1" applyBorder="1" applyAlignment="1">
      <alignment horizontal="center" vertical="center"/>
    </xf>
    <xf numFmtId="0" fontId="6" fillId="0" borderId="0" xfId="0" applyFont="1"/>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protection locked="0"/>
    </xf>
    <xf numFmtId="0" fontId="2" fillId="3" borderId="0" xfId="0" applyFont="1" applyFill="1" applyAlignment="1">
      <alignment horizontal="center" vertical="center" wrapText="1"/>
    </xf>
    <xf numFmtId="0" fontId="3" fillId="3" borderId="0" xfId="0" applyFont="1" applyFill="1" applyAlignment="1">
      <alignment horizontal="center"/>
    </xf>
    <xf numFmtId="0" fontId="6" fillId="3" borderId="0" xfId="0" applyFont="1" applyFill="1"/>
    <xf numFmtId="0" fontId="4" fillId="3" borderId="0" xfId="0" applyFont="1" applyFill="1"/>
    <xf numFmtId="0" fontId="4" fillId="0" borderId="0" xfId="0" applyFont="1" applyAlignment="1">
      <alignment horizontal="center" vertical="center" wrapText="1"/>
    </xf>
    <xf numFmtId="0" fontId="3" fillId="4" borderId="6" xfId="0" applyFont="1" applyFill="1" applyBorder="1" applyAlignment="1">
      <alignment horizontal="center" vertical="center" textRotation="90"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pplyProtection="1">
      <alignment horizontal="center" vertical="center" textRotation="90" wrapText="1"/>
      <protection hidden="1"/>
    </xf>
    <xf numFmtId="0" fontId="3" fillId="4" borderId="7" xfId="0" applyFont="1" applyFill="1" applyBorder="1" applyAlignment="1">
      <alignment horizontal="center" vertical="center" textRotation="90" wrapText="1"/>
    </xf>
    <xf numFmtId="0" fontId="3" fillId="4" borderId="8" xfId="0" applyFont="1" applyFill="1" applyBorder="1" applyAlignment="1" applyProtection="1">
      <alignment horizontal="center" vertical="center" textRotation="90" wrapText="1"/>
      <protection hidden="1"/>
    </xf>
    <xf numFmtId="0" fontId="3" fillId="4" borderId="8" xfId="0" applyFont="1" applyFill="1" applyBorder="1" applyAlignment="1">
      <alignment vertical="center" wrapText="1"/>
    </xf>
    <xf numFmtId="0" fontId="4" fillId="5" borderId="5" xfId="0" applyFont="1" applyFill="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5" xfId="0" applyFont="1" applyBorder="1" applyAlignment="1" applyProtection="1">
      <alignment horizontal="center" vertical="center" textRotation="90" wrapText="1"/>
      <protection locked="0"/>
    </xf>
    <xf numFmtId="9" fontId="4" fillId="5" borderId="5" xfId="1" applyFont="1" applyFill="1" applyBorder="1" applyAlignment="1" applyProtection="1">
      <alignment horizontal="center" vertical="center" wrapText="1"/>
      <protection hidden="1"/>
    </xf>
    <xf numFmtId="9" fontId="4" fillId="5" borderId="5" xfId="1"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textRotation="90" wrapText="1"/>
      <protection locked="0"/>
    </xf>
    <xf numFmtId="9" fontId="4" fillId="5" borderId="1" xfId="1" applyFont="1" applyFill="1" applyBorder="1" applyAlignment="1" applyProtection="1">
      <alignment horizontal="center" vertical="center" wrapText="1"/>
      <protection hidden="1"/>
    </xf>
    <xf numFmtId="9" fontId="4" fillId="5" borderId="1" xfId="1"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5" borderId="7" xfId="0" applyFont="1" applyFill="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textRotation="90" wrapText="1"/>
      <protection locked="0"/>
    </xf>
    <xf numFmtId="9" fontId="4" fillId="5" borderId="7" xfId="1" applyFont="1" applyFill="1" applyBorder="1" applyAlignment="1" applyProtection="1">
      <alignment horizontal="center" vertical="center" wrapText="1"/>
      <protection hidden="1"/>
    </xf>
    <xf numFmtId="9" fontId="4" fillId="5" borderId="7" xfId="1"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3" fillId="4" borderId="25"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28" xfId="0" applyFont="1" applyBorder="1" applyAlignment="1">
      <alignment horizontal="center" vertical="center" wrapText="1"/>
    </xf>
    <xf numFmtId="0" fontId="4" fillId="5" borderId="28" xfId="0" applyFont="1" applyFill="1" applyBorder="1" applyAlignment="1">
      <alignment horizontal="center" vertical="center" wrapText="1"/>
    </xf>
    <xf numFmtId="0" fontId="4" fillId="0" borderId="28" xfId="0" applyFont="1" applyBorder="1" applyAlignment="1" applyProtection="1">
      <alignment horizontal="center" vertical="center" textRotation="90" wrapText="1"/>
      <protection locked="0"/>
    </xf>
    <xf numFmtId="9" fontId="4" fillId="5" borderId="28" xfId="1" applyFont="1" applyFill="1" applyBorder="1" applyAlignment="1" applyProtection="1">
      <alignment horizontal="center" vertical="center" wrapText="1"/>
      <protection hidden="1"/>
    </xf>
    <xf numFmtId="9" fontId="4" fillId="5" borderId="28" xfId="1" applyFont="1" applyFill="1" applyBorder="1" applyAlignment="1" applyProtection="1">
      <alignment horizontal="center" vertical="center" wrapText="1"/>
      <protection locked="0"/>
    </xf>
    <xf numFmtId="9" fontId="4" fillId="5" borderId="14" xfId="1"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4" fillId="0" borderId="1" xfId="0" applyFont="1" applyBorder="1"/>
    <xf numFmtId="0" fontId="4" fillId="0" borderId="1" xfId="0" applyFont="1" applyBorder="1" applyAlignment="1">
      <alignment vertical="center" wrapText="1"/>
    </xf>
    <xf numFmtId="0" fontId="4" fillId="0" borderId="1" xfId="0" applyFont="1" applyBorder="1" applyAlignment="1" applyProtection="1">
      <alignment horizontal="center" vertical="top" wrapText="1"/>
      <protection locked="0"/>
    </xf>
    <xf numFmtId="0" fontId="4" fillId="0" borderId="2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6" xfId="0" applyFont="1" applyBorder="1" applyAlignment="1">
      <alignment horizontal="center" vertical="center" wrapText="1"/>
    </xf>
    <xf numFmtId="9" fontId="4" fillId="5" borderId="28" xfId="1" applyFont="1" applyFill="1" applyBorder="1" applyAlignment="1" applyProtection="1">
      <alignment horizontal="center" vertical="center" wrapText="1"/>
    </xf>
    <xf numFmtId="9" fontId="4" fillId="5" borderId="3" xfId="1" applyFont="1" applyFill="1" applyBorder="1" applyAlignment="1" applyProtection="1">
      <alignment horizontal="center" vertical="center" wrapText="1"/>
    </xf>
    <xf numFmtId="9" fontId="4" fillId="5" borderId="26" xfId="1" applyFont="1" applyFill="1" applyBorder="1" applyAlignment="1" applyProtection="1">
      <alignment horizontal="center" vertical="center" wrapText="1"/>
    </xf>
    <xf numFmtId="9" fontId="4" fillId="0" borderId="28" xfId="1" applyFont="1" applyBorder="1" applyAlignment="1" applyProtection="1">
      <alignment horizontal="center" vertical="center" wrapText="1"/>
    </xf>
    <xf numFmtId="9" fontId="4" fillId="0" borderId="3" xfId="1" applyFont="1" applyBorder="1" applyAlignment="1" applyProtection="1">
      <alignment horizontal="center" vertical="center" wrapText="1"/>
    </xf>
    <xf numFmtId="9" fontId="4" fillId="0" borderId="26" xfId="1" applyFont="1" applyBorder="1" applyAlignment="1" applyProtection="1">
      <alignment horizontal="center" vertical="center" wrapText="1"/>
    </xf>
    <xf numFmtId="0" fontId="4" fillId="0" borderId="2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9" fontId="4" fillId="0" borderId="28" xfId="1" applyFont="1" applyBorder="1" applyAlignment="1" applyProtection="1">
      <alignment horizontal="center" vertical="center" wrapText="1"/>
      <protection locked="0"/>
    </xf>
    <xf numFmtId="9" fontId="4" fillId="0" borderId="3" xfId="1" applyFont="1" applyBorder="1" applyAlignment="1" applyProtection="1">
      <alignment horizontal="center" vertical="center" wrapText="1"/>
      <protection locked="0"/>
    </xf>
    <xf numFmtId="9" fontId="4" fillId="0" borderId="26" xfId="1" applyFont="1" applyBorder="1" applyAlignment="1" applyProtection="1">
      <alignment horizontal="center" vertical="center" wrapText="1"/>
      <protection locked="0"/>
    </xf>
    <xf numFmtId="0" fontId="3" fillId="2" borderId="0" xfId="0" applyFont="1" applyFill="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9" fontId="4" fillId="5" borderId="5" xfId="1" applyFont="1" applyFill="1" applyBorder="1" applyAlignment="1" applyProtection="1">
      <alignment horizontal="center" vertical="center" wrapText="1"/>
    </xf>
    <xf numFmtId="9" fontId="4" fillId="5" borderId="1" xfId="1" applyFont="1" applyFill="1" applyBorder="1" applyAlignment="1" applyProtection="1">
      <alignment horizontal="center" vertical="center" wrapText="1"/>
    </xf>
    <xf numFmtId="9" fontId="4" fillId="5" borderId="7" xfId="1" applyFont="1" applyFill="1" applyBorder="1" applyAlignment="1" applyProtection="1">
      <alignment horizontal="center" vertical="center" wrapText="1"/>
    </xf>
    <xf numFmtId="9" fontId="4" fillId="0" borderId="14" xfId="0" applyNumberFormat="1" applyFont="1" applyBorder="1" applyAlignment="1" applyProtection="1">
      <alignment horizontal="center" vertical="center" wrapText="1"/>
      <protection locked="0"/>
    </xf>
    <xf numFmtId="9" fontId="4" fillId="0" borderId="3" xfId="0" applyNumberFormat="1" applyFont="1" applyBorder="1" applyAlignment="1" applyProtection="1">
      <alignment horizontal="center" vertical="center" wrapText="1"/>
      <protection locked="0"/>
    </xf>
    <xf numFmtId="9" fontId="4" fillId="0" borderId="16" xfId="0" applyNumberFormat="1" applyFont="1" applyBorder="1" applyAlignment="1" applyProtection="1">
      <alignment horizontal="center" vertical="center" wrapText="1"/>
      <protection locked="0"/>
    </xf>
    <xf numFmtId="9" fontId="4" fillId="0" borderId="5" xfId="1" applyFont="1" applyBorder="1" applyAlignment="1" applyProtection="1">
      <alignment horizontal="center" vertical="center" wrapText="1"/>
    </xf>
    <xf numFmtId="9" fontId="4" fillId="0" borderId="1" xfId="1" applyFont="1" applyBorder="1" applyAlignment="1" applyProtection="1">
      <alignment horizontal="center" vertical="center" wrapText="1"/>
    </xf>
    <xf numFmtId="9" fontId="4" fillId="0" borderId="7" xfId="1" applyFont="1" applyBorder="1" applyAlignment="1" applyProtection="1">
      <alignment horizontal="center" vertical="center" wrapText="1"/>
    </xf>
    <xf numFmtId="0" fontId="3" fillId="6" borderId="17"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21" xfId="0" applyFont="1" applyFill="1" applyBorder="1" applyAlignment="1">
      <alignment horizontal="center" vertical="center"/>
    </xf>
    <xf numFmtId="9" fontId="4" fillId="0" borderId="5" xfId="1" applyFont="1" applyBorder="1" applyAlignment="1" applyProtection="1">
      <alignment horizontal="center" vertical="center" wrapText="1"/>
      <protection locked="0"/>
    </xf>
    <xf numFmtId="9" fontId="4" fillId="0" borderId="1" xfId="1" applyFont="1" applyBorder="1" applyAlignment="1" applyProtection="1">
      <alignment horizontal="center" vertical="center" wrapText="1"/>
      <protection locked="0"/>
    </xf>
    <xf numFmtId="9" fontId="4" fillId="0" borderId="7" xfId="1" applyFont="1" applyBorder="1" applyAlignment="1" applyProtection="1">
      <alignment horizontal="center" vertical="center" wrapText="1"/>
      <protection locked="0"/>
    </xf>
    <xf numFmtId="0" fontId="3" fillId="4" borderId="29" xfId="0" applyFont="1" applyFill="1" applyBorder="1" applyAlignment="1">
      <alignment horizontal="center" vertical="center" wrapText="1"/>
    </xf>
    <xf numFmtId="0" fontId="3" fillId="4" borderId="10" xfId="0" applyFont="1" applyFill="1" applyBorder="1" applyAlignment="1">
      <alignment horizontal="center" vertical="center" wrapText="1"/>
    </xf>
    <xf numFmtId="14" fontId="4" fillId="0" borderId="26" xfId="0" applyNumberFormat="1" applyFont="1" applyBorder="1" applyAlignment="1" applyProtection="1">
      <alignment horizontal="center" vertical="center" wrapText="1"/>
      <protection locked="0"/>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6" borderId="17"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3" fillId="6" borderId="17" xfId="0" applyFont="1" applyFill="1" applyBorder="1" applyAlignment="1">
      <alignment horizontal="center"/>
    </xf>
    <xf numFmtId="0" fontId="3" fillId="6" borderId="14" xfId="0" applyFont="1" applyFill="1" applyBorder="1" applyAlignment="1">
      <alignment horizontal="center"/>
    </xf>
    <xf numFmtId="0" fontId="3" fillId="6" borderId="21" xfId="0" applyFont="1" applyFill="1" applyBorder="1" applyAlignment="1">
      <alignment horizontal="center"/>
    </xf>
    <xf numFmtId="0" fontId="2" fillId="4" borderId="0" xfId="0" applyFont="1" applyFill="1" applyAlignment="1" applyProtection="1">
      <alignment horizontal="left" vertical="center" wrapText="1"/>
      <protection locked="0"/>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4" borderId="5" xfId="0" applyFont="1" applyFill="1" applyBorder="1" applyAlignment="1">
      <alignment horizontal="center" vertical="center" wrapText="1"/>
    </xf>
    <xf numFmtId="0" fontId="7" fillId="5" borderId="27" xfId="0" applyFont="1" applyFill="1" applyBorder="1" applyAlignment="1">
      <alignment horizontal="center" vertical="center" wrapText="1"/>
    </xf>
    <xf numFmtId="9" fontId="4" fillId="0" borderId="14" xfId="1" applyFont="1" applyBorder="1" applyAlignment="1" applyProtection="1">
      <alignment horizontal="center" vertical="center" wrapText="1"/>
    </xf>
    <xf numFmtId="0" fontId="3" fillId="7" borderId="1" xfId="0" applyFont="1" applyFill="1" applyBorder="1" applyAlignment="1">
      <alignment horizontal="center" vertical="center" wrapText="1"/>
    </xf>
    <xf numFmtId="9" fontId="4" fillId="0" borderId="1" xfId="0" applyNumberFormat="1" applyFont="1" applyBorder="1" applyAlignment="1" applyProtection="1">
      <alignment horizontal="center" vertical="center" wrapText="1"/>
      <protection locked="0"/>
    </xf>
    <xf numFmtId="0" fontId="7" fillId="5" borderId="28" xfId="0" applyFont="1" applyFill="1" applyBorder="1" applyAlignment="1">
      <alignment horizontal="center" vertical="center" wrapText="1"/>
    </xf>
    <xf numFmtId="0" fontId="9" fillId="7" borderId="1" xfId="0" applyFont="1" applyFill="1" applyBorder="1" applyAlignment="1">
      <alignment horizontal="center"/>
    </xf>
    <xf numFmtId="0" fontId="8" fillId="0" borderId="1" xfId="0" applyFont="1" applyBorder="1" applyAlignment="1">
      <alignment horizontal="center" vertical="top" wrapText="1"/>
    </xf>
    <xf numFmtId="14" fontId="4" fillId="0" borderId="14" xfId="0" applyNumberFormat="1" applyFont="1" applyBorder="1" applyAlignment="1" applyProtection="1">
      <alignment horizontal="center" vertical="center" wrapText="1"/>
      <protection locked="0"/>
    </xf>
    <xf numFmtId="14" fontId="4" fillId="0" borderId="3" xfId="0" applyNumberFormat="1" applyFont="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28" xfId="0" applyFont="1" applyFill="1" applyBorder="1" applyAlignment="1" applyProtection="1">
      <alignment horizontal="center" vertical="center" wrapText="1"/>
      <protection locked="0"/>
    </xf>
    <xf numFmtId="0" fontId="4" fillId="0" borderId="1" xfId="0" applyFont="1" applyFill="1" applyBorder="1"/>
    <xf numFmtId="0" fontId="4" fillId="3" borderId="2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8"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26" xfId="0" applyFont="1" applyFill="1" applyBorder="1" applyAlignment="1" applyProtection="1">
      <alignment horizontal="center" vertical="center" wrapText="1"/>
      <protection locked="0"/>
    </xf>
  </cellXfs>
  <cellStyles count="2">
    <cellStyle name="Normal" xfId="0" builtinId="0"/>
    <cellStyle name="Porcentaje" xfId="1" builtinId="5"/>
  </cellStyles>
  <dxfs count="128">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523876</xdr:colOff>
      <xdr:row>0</xdr:row>
      <xdr:rowOff>76200</xdr:rowOff>
    </xdr:from>
    <xdr:to>
      <xdr:col>2</xdr:col>
      <xdr:colOff>301625</xdr:colOff>
      <xdr:row>3</xdr:row>
      <xdr:rowOff>166727</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6" y="76200"/>
          <a:ext cx="3333749" cy="1281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6"/>
  <sheetViews>
    <sheetView tabSelected="1" topLeftCell="AI28" zoomScale="60" zoomScaleNormal="60" workbookViewId="0">
      <selection activeCell="BC29" sqref="BC29:BC32"/>
    </sheetView>
  </sheetViews>
  <sheetFormatPr baseColWidth="10" defaultColWidth="10.85546875" defaultRowHeight="18" x14ac:dyDescent="0.25"/>
  <cols>
    <col min="1" max="1" width="10.85546875" style="4" customWidth="1"/>
    <col min="2" max="2" width="40" style="4" customWidth="1"/>
    <col min="3" max="3" width="16.28515625" style="4" customWidth="1"/>
    <col min="4" max="4" width="16.140625" style="4" customWidth="1"/>
    <col min="5" max="5" width="29.5703125" style="4" customWidth="1"/>
    <col min="6" max="6" width="35.5703125" style="4" customWidth="1"/>
    <col min="7" max="7" width="40.28515625" style="4" customWidth="1"/>
    <col min="8" max="8" width="28.28515625" style="4" customWidth="1"/>
    <col min="9" max="9" width="15.7109375" style="4" customWidth="1"/>
    <col min="10" max="10" width="19.42578125" style="4" customWidth="1"/>
    <col min="11" max="11" width="16.7109375" style="4" customWidth="1"/>
    <col min="12" max="12" width="18.5703125" style="4" customWidth="1"/>
    <col min="13" max="13" width="9.28515625" style="4" customWidth="1"/>
    <col min="14" max="14" width="11.5703125" style="4" customWidth="1"/>
    <col min="15" max="15" width="7.5703125" style="4" customWidth="1"/>
    <col min="16" max="16" width="13.42578125" style="4" customWidth="1"/>
    <col min="17" max="17" width="14.7109375" style="4" customWidth="1"/>
    <col min="18" max="18" width="11" style="4" customWidth="1"/>
    <col min="19" max="19" width="14.5703125" style="4" customWidth="1"/>
    <col min="20" max="20" width="16.5703125" style="4" customWidth="1"/>
    <col min="21" max="21" width="7.42578125" style="4" customWidth="1"/>
    <col min="22" max="22" width="21.7109375" style="4" customWidth="1"/>
    <col min="23" max="23" width="46.7109375" style="4" customWidth="1"/>
    <col min="24" max="24" width="46.28515625" style="4" customWidth="1"/>
    <col min="25" max="25" width="62.85546875" style="4" customWidth="1"/>
    <col min="26" max="26" width="36.5703125" style="4" customWidth="1"/>
    <col min="27" max="27" width="9.5703125" style="4" customWidth="1"/>
    <col min="28" max="28" width="9.5703125" style="4" hidden="1" customWidth="1"/>
    <col min="29" max="29" width="9.5703125" style="4" customWidth="1"/>
    <col min="30" max="30" width="9.5703125" style="4" hidden="1" customWidth="1"/>
    <col min="31" max="31" width="9.5703125" style="4" customWidth="1"/>
    <col min="32" max="32" width="9.5703125" style="4" hidden="1" customWidth="1"/>
    <col min="33" max="33" width="9.5703125" style="4" customWidth="1"/>
    <col min="34" max="34" width="9.5703125" style="4" hidden="1" customWidth="1"/>
    <col min="35" max="35" width="9.5703125" style="4" customWidth="1"/>
    <col min="36" max="36" width="5.140625" style="4" hidden="1" customWidth="1"/>
    <col min="37" max="37" width="13.7109375" style="4" hidden="1" customWidth="1"/>
    <col min="38" max="38" width="8.42578125" style="4" customWidth="1"/>
    <col min="39" max="39" width="10.85546875" style="4"/>
    <col min="40" max="40" width="10.85546875" style="4" hidden="1" customWidth="1"/>
    <col min="41" max="41" width="8.42578125" style="4" customWidth="1"/>
    <col min="42" max="42" width="13.7109375" style="4" customWidth="1"/>
    <col min="43" max="43" width="14.7109375" style="4" customWidth="1"/>
    <col min="44" max="44" width="19.85546875" style="4" customWidth="1"/>
    <col min="45" max="45" width="20.28515625" style="4" customWidth="1"/>
    <col min="46" max="46" width="10.85546875" style="4" customWidth="1"/>
    <col min="47" max="47" width="59.85546875" style="4" customWidth="1"/>
    <col min="48" max="48" width="29.7109375" style="4" customWidth="1"/>
    <col min="49" max="49" width="33.28515625" style="4" customWidth="1"/>
    <col min="50" max="50" width="27.42578125" style="4" customWidth="1"/>
    <col min="51" max="51" width="28.85546875" style="4" customWidth="1"/>
    <col min="52" max="52" width="24.42578125" style="4" customWidth="1"/>
    <col min="53" max="53" width="20.42578125" style="4" customWidth="1"/>
    <col min="54" max="54" width="19.140625" style="4" bestFit="1" customWidth="1"/>
    <col min="55" max="55" width="60.140625" style="4" customWidth="1"/>
    <col min="56" max="56" width="42.140625" style="4" hidden="1" customWidth="1"/>
    <col min="57" max="59" width="0" style="4" hidden="1" customWidth="1"/>
    <col min="60" max="16384" width="10.85546875" style="4"/>
  </cols>
  <sheetData>
    <row r="1" spans="1:59" s="6" customFormat="1" ht="31.5" customHeight="1" x14ac:dyDescent="0.3">
      <c r="A1" s="118"/>
      <c r="B1" s="118"/>
      <c r="C1" s="118"/>
      <c r="D1" s="118"/>
      <c r="E1" s="130" t="s">
        <v>0</v>
      </c>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2"/>
      <c r="BC1" s="5" t="s">
        <v>1</v>
      </c>
      <c r="BD1" s="4"/>
    </row>
    <row r="2" spans="1:59" s="6" customFormat="1" ht="31.5" customHeight="1" x14ac:dyDescent="0.3">
      <c r="A2" s="118"/>
      <c r="B2" s="118"/>
      <c r="C2" s="118"/>
      <c r="D2" s="118"/>
      <c r="E2" s="133"/>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5"/>
      <c r="BC2" s="7" t="s">
        <v>4</v>
      </c>
      <c r="BD2" s="4"/>
    </row>
    <row r="3" spans="1:59" s="6" customFormat="1" ht="31.5" customHeight="1" x14ac:dyDescent="0.3">
      <c r="A3" s="118"/>
      <c r="B3" s="118"/>
      <c r="C3" s="118"/>
      <c r="D3" s="118"/>
      <c r="E3" s="130" t="s">
        <v>2</v>
      </c>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2"/>
      <c r="BC3" s="8" t="s">
        <v>64</v>
      </c>
      <c r="BD3" s="4"/>
    </row>
    <row r="4" spans="1:59" s="6" customFormat="1" ht="31.5" customHeight="1" x14ac:dyDescent="0.3">
      <c r="A4" s="118"/>
      <c r="B4" s="118"/>
      <c r="C4" s="118"/>
      <c r="D4" s="118"/>
      <c r="E4" s="133"/>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5"/>
      <c r="BC4" s="7" t="s">
        <v>3</v>
      </c>
      <c r="BD4" s="4"/>
    </row>
    <row r="5" spans="1:59" s="11" customFormat="1" ht="9.6" customHeight="1" x14ac:dyDescent="0.3">
      <c r="A5" s="9"/>
      <c r="B5" s="9"/>
      <c r="C5" s="9"/>
      <c r="D5" s="9"/>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
    </row>
    <row r="6" spans="1:59" ht="23.1" customHeight="1" x14ac:dyDescent="0.25">
      <c r="A6" s="81" t="s">
        <v>16</v>
      </c>
      <c r="B6" s="81"/>
      <c r="C6" s="81"/>
      <c r="D6" s="129" t="s">
        <v>77</v>
      </c>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3"/>
    </row>
    <row r="7" spans="1:59" s="12" customFormat="1" ht="9.6" customHeight="1" x14ac:dyDescent="0.25">
      <c r="B7" s="1"/>
      <c r="C7" s="1"/>
      <c r="D7" s="9"/>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
    </row>
    <row r="8" spans="1:59" ht="43.5" customHeight="1" x14ac:dyDescent="0.25">
      <c r="A8" s="81" t="s">
        <v>17</v>
      </c>
      <c r="B8" s="81"/>
      <c r="C8" s="81"/>
      <c r="D8" s="129" t="s">
        <v>78</v>
      </c>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3"/>
    </row>
    <row r="9" spans="1:59" s="12" customFormat="1" ht="9.6" customHeight="1" x14ac:dyDescent="0.25">
      <c r="B9" s="1"/>
      <c r="C9" s="1"/>
      <c r="D9" s="9"/>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
    </row>
    <row r="10" spans="1:59" ht="26.1" customHeight="1" x14ac:dyDescent="0.25">
      <c r="A10" s="81" t="s">
        <v>47</v>
      </c>
      <c r="B10" s="81"/>
      <c r="C10" s="81"/>
      <c r="D10" s="129" t="s">
        <v>174</v>
      </c>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3"/>
    </row>
    <row r="11" spans="1:59" s="12" customFormat="1" ht="9.6" customHeight="1" thickBot="1" x14ac:dyDescent="0.3">
      <c r="B11" s="9"/>
      <c r="C11" s="9"/>
      <c r="D11" s="9"/>
      <c r="E11" s="10"/>
      <c r="F11" s="10"/>
      <c r="G11" s="10"/>
      <c r="H11" s="10"/>
      <c r="I11" s="10"/>
      <c r="J11" s="10"/>
      <c r="K11" s="10"/>
      <c r="L11" s="10"/>
      <c r="M11" s="10"/>
      <c r="N11" s="10"/>
      <c r="O11" s="10"/>
      <c r="P11" s="10"/>
      <c r="Q11" s="10"/>
      <c r="R11" s="10"/>
      <c r="S11" s="10"/>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10"/>
      <c r="AU11" s="10"/>
      <c r="AV11" s="10"/>
      <c r="AW11" s="10"/>
      <c r="AX11" s="10"/>
      <c r="AY11" s="10"/>
      <c r="AZ11" s="10"/>
      <c r="BA11" s="10"/>
      <c r="BB11" s="10"/>
      <c r="BC11" s="10"/>
      <c r="BD11" s="1"/>
    </row>
    <row r="12" spans="1:59" ht="18.75" thickBot="1" x14ac:dyDescent="0.3">
      <c r="A12" s="119" t="s">
        <v>53</v>
      </c>
      <c r="B12" s="120"/>
      <c r="C12" s="120"/>
      <c r="D12" s="120"/>
      <c r="E12" s="120"/>
      <c r="F12" s="120"/>
      <c r="G12" s="120"/>
      <c r="H12" s="120"/>
      <c r="I12" s="120"/>
      <c r="J12" s="120"/>
      <c r="K12" s="120"/>
      <c r="L12" s="120"/>
      <c r="M12" s="120"/>
      <c r="N12" s="120"/>
      <c r="O12" s="120"/>
      <c r="P12" s="120"/>
      <c r="Q12" s="121"/>
      <c r="R12" s="126" t="s">
        <v>55</v>
      </c>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8"/>
      <c r="BA12" s="107" t="s">
        <v>57</v>
      </c>
      <c r="BB12" s="108"/>
      <c r="BC12" s="109"/>
      <c r="BD12" s="3"/>
    </row>
    <row r="13" spans="1:59" s="13" customFormat="1" ht="42" customHeight="1" x14ac:dyDescent="0.25">
      <c r="A13" s="90" t="s">
        <v>19</v>
      </c>
      <c r="B13" s="91"/>
      <c r="C13" s="91"/>
      <c r="D13" s="91"/>
      <c r="E13" s="91"/>
      <c r="F13" s="91"/>
      <c r="G13" s="92"/>
      <c r="H13" s="90" t="s">
        <v>54</v>
      </c>
      <c r="I13" s="91"/>
      <c r="J13" s="91"/>
      <c r="K13" s="91"/>
      <c r="L13" s="92"/>
      <c r="M13" s="90" t="s">
        <v>28</v>
      </c>
      <c r="N13" s="91"/>
      <c r="O13" s="91"/>
      <c r="P13" s="91"/>
      <c r="Q13" s="92"/>
      <c r="R13" s="90" t="s">
        <v>56</v>
      </c>
      <c r="S13" s="91"/>
      <c r="T13" s="92"/>
      <c r="U13" s="90" t="s">
        <v>51</v>
      </c>
      <c r="V13" s="91"/>
      <c r="W13" s="91"/>
      <c r="X13" s="91"/>
      <c r="Y13" s="91"/>
      <c r="Z13" s="92"/>
      <c r="AA13" s="123" t="s">
        <v>32</v>
      </c>
      <c r="AB13" s="124"/>
      <c r="AC13" s="124"/>
      <c r="AD13" s="125"/>
      <c r="AE13" s="123" t="s">
        <v>33</v>
      </c>
      <c r="AF13" s="124"/>
      <c r="AG13" s="124"/>
      <c r="AH13" s="124"/>
      <c r="AI13" s="124"/>
      <c r="AJ13" s="125"/>
      <c r="AK13" s="90" t="s">
        <v>50</v>
      </c>
      <c r="AL13" s="91"/>
      <c r="AM13" s="91"/>
      <c r="AN13" s="91"/>
      <c r="AO13" s="91"/>
      <c r="AP13" s="91"/>
      <c r="AQ13" s="92"/>
      <c r="AR13" s="123" t="s">
        <v>37</v>
      </c>
      <c r="AS13" s="125"/>
      <c r="AT13" s="123" t="s">
        <v>49</v>
      </c>
      <c r="AU13" s="124"/>
      <c r="AV13" s="124"/>
      <c r="AW13" s="124"/>
      <c r="AX13" s="124"/>
      <c r="AY13" s="124"/>
      <c r="AZ13" s="124"/>
      <c r="BA13" s="116" t="s">
        <v>10</v>
      </c>
      <c r="BB13" s="136" t="s">
        <v>41</v>
      </c>
      <c r="BC13" s="113" t="s">
        <v>40</v>
      </c>
      <c r="BD13" s="139" t="s">
        <v>190</v>
      </c>
      <c r="BE13" s="142" t="s">
        <v>190</v>
      </c>
      <c r="BF13" s="142"/>
      <c r="BG13" s="142"/>
    </row>
    <row r="14" spans="1:59" s="6" customFormat="1" ht="85.5" customHeight="1" thickBot="1" x14ac:dyDescent="0.35">
      <c r="A14" s="14" t="s">
        <v>35</v>
      </c>
      <c r="B14" s="15" t="s">
        <v>20</v>
      </c>
      <c r="C14" s="15" t="s">
        <v>8</v>
      </c>
      <c r="D14" s="15" t="s">
        <v>7</v>
      </c>
      <c r="E14" s="15" t="s">
        <v>63</v>
      </c>
      <c r="F14" s="15" t="s">
        <v>6</v>
      </c>
      <c r="G14" s="16" t="s">
        <v>5</v>
      </c>
      <c r="H14" s="17" t="s">
        <v>62</v>
      </c>
      <c r="I14" s="15" t="s">
        <v>59</v>
      </c>
      <c r="J14" s="15" t="s">
        <v>9</v>
      </c>
      <c r="K14" s="15" t="s">
        <v>24</v>
      </c>
      <c r="L14" s="16" t="s">
        <v>60</v>
      </c>
      <c r="M14" s="117" t="s">
        <v>23</v>
      </c>
      <c r="N14" s="122"/>
      <c r="O14" s="122" t="s">
        <v>22</v>
      </c>
      <c r="P14" s="122"/>
      <c r="Q14" s="16" t="s">
        <v>21</v>
      </c>
      <c r="R14" s="17" t="s">
        <v>52</v>
      </c>
      <c r="S14" s="15" t="s">
        <v>61</v>
      </c>
      <c r="T14" s="16" t="s">
        <v>36</v>
      </c>
      <c r="U14" s="14" t="s">
        <v>18</v>
      </c>
      <c r="V14" s="15" t="s">
        <v>10</v>
      </c>
      <c r="W14" s="15" t="s">
        <v>42</v>
      </c>
      <c r="X14" s="15" t="s">
        <v>43</v>
      </c>
      <c r="Y14" s="15" t="s">
        <v>44</v>
      </c>
      <c r="Z14" s="16" t="s">
        <v>45</v>
      </c>
      <c r="AA14" s="14" t="s">
        <v>25</v>
      </c>
      <c r="AB14" s="18"/>
      <c r="AC14" s="19" t="s">
        <v>12</v>
      </c>
      <c r="AD14" s="20"/>
      <c r="AE14" s="14" t="s">
        <v>13</v>
      </c>
      <c r="AF14" s="18"/>
      <c r="AG14" s="19" t="s">
        <v>14</v>
      </c>
      <c r="AH14" s="18"/>
      <c r="AI14" s="19" t="s">
        <v>15</v>
      </c>
      <c r="AJ14" s="21"/>
      <c r="AK14" s="17"/>
      <c r="AL14" s="122" t="s">
        <v>29</v>
      </c>
      <c r="AM14" s="122"/>
      <c r="AN14" s="15"/>
      <c r="AO14" s="122" t="s">
        <v>30</v>
      </c>
      <c r="AP14" s="122"/>
      <c r="AQ14" s="16" t="s">
        <v>31</v>
      </c>
      <c r="AR14" s="17" t="s">
        <v>39</v>
      </c>
      <c r="AS14" s="17" t="s">
        <v>38</v>
      </c>
      <c r="AT14" s="14" t="s">
        <v>26</v>
      </c>
      <c r="AU14" s="15" t="s">
        <v>40</v>
      </c>
      <c r="AV14" s="15" t="s">
        <v>48</v>
      </c>
      <c r="AW14" s="15" t="s">
        <v>27</v>
      </c>
      <c r="AX14" s="15" t="s">
        <v>45</v>
      </c>
      <c r="AY14" s="15" t="s">
        <v>46</v>
      </c>
      <c r="AZ14" s="44" t="s">
        <v>11</v>
      </c>
      <c r="BA14" s="117"/>
      <c r="BB14" s="122"/>
      <c r="BC14" s="114"/>
      <c r="BD14" s="139"/>
      <c r="BE14" s="143" t="s">
        <v>195</v>
      </c>
      <c r="BF14" s="143"/>
      <c r="BG14" s="143"/>
    </row>
    <row r="15" spans="1:59" s="13" customFormat="1" ht="254.25" customHeight="1" thickBot="1" x14ac:dyDescent="0.3">
      <c r="A15" s="84" t="s">
        <v>34</v>
      </c>
      <c r="B15" s="82" t="s">
        <v>101</v>
      </c>
      <c r="C15" s="87" t="s">
        <v>92</v>
      </c>
      <c r="D15" s="87" t="s">
        <v>80</v>
      </c>
      <c r="E15" s="87" t="s">
        <v>86</v>
      </c>
      <c r="F15" s="87" t="s">
        <v>98</v>
      </c>
      <c r="G15" s="93" t="str">
        <f>+IF(OR(D15&lt;&gt;"",E15&lt;&gt;"",F15&lt;&gt;""),CONCATENATE("Posibilidad de ",D15," por ",E15," debido a ",F15),"")</f>
        <v xml:space="preserve">Posibilidad de afectación económica y reputacional por deficiencias en los seguimientos y/o auditorías internas  debido a  interés indebido , desconocimiento y/o  falta de personal idóneo. </v>
      </c>
      <c r="H15" s="96" t="s">
        <v>87</v>
      </c>
      <c r="I15" s="87" t="s">
        <v>97</v>
      </c>
      <c r="J15" s="87" t="s">
        <v>66</v>
      </c>
      <c r="K15" s="87" t="s">
        <v>68</v>
      </c>
      <c r="L15" s="87" t="s">
        <v>69</v>
      </c>
      <c r="M15" s="98">
        <f>+IF(K15="Máximo 2 veces",0.2,IF(K15="Entre 3 a 24 veces",0.4,IF(K15="Entre 24 a 500 veces",0.6,IF(K15="Entre 500 a 5000 veces",0.8,IF(K15="Mas de 5000 veces",1,"")))))</f>
        <v>0.6</v>
      </c>
      <c r="N15" s="93" t="str">
        <f>+IF(M15="","",IF(M15&gt;0.8,"Muy Alta",IF(AND(M15&lt;=0.8,M15&gt;0.6),"Alta",IF(AND(M15&lt;=0.6,M15&gt;0.4),"Media",IF(AND(M15&lt;=0.4,M15&gt;0.2),"Baja","Muy Baja")))))</f>
        <v>Media</v>
      </c>
      <c r="O15" s="98">
        <f>+IF(L15="Menor a 10 SMLMV o afectación a un área/proceso",0.2,IF(L15="Entre 10 y 50 SMLMV o afectación interna",0.4,IF(L15="Entre 50 y 100 SMLMV o afectación con algunos usuarios",0.6,IF(L15="Entre 100 y 500 SMLMV o fectación a nivel municipal/departamental",0.8,IF(L15="Mayor a 500 SMLMV o afectación nacional",1,"")))))</f>
        <v>0.6</v>
      </c>
      <c r="P15" s="104" t="str">
        <f>+IF(L15="Menor a 10 SMLMV o afectación a un área/proceso","Leve",IF(L15="Entre 10 y 50 SMLMV o afectación interna","Menor",IF(L15="Entre 50 y 100 SMLMV o afectación con algunos usuarios","Moderado",IF(L15="Entre 100 y 500 SMLMV o fectación a nivel municipal/departamental","Mayor",IF(L15="Mayor a 500 SMLMV o afectación nacional","Catastrófico","")))))</f>
        <v>Moderado</v>
      </c>
      <c r="Q15" s="93" t="str">
        <f>+IF(OR(K15="",L15=""),"",IF(AND(P15="Catastrófico",N15&lt;&gt;""),"Extremo",IF(AND(P15="Mayor",N15&lt;&gt;""),"Alto",IF(AND(N15="Muy Alta",O15&gt;0.1,O15&lt;0.7),"Alto",IF(AND(N15="Alta",P15="Moderado"),"Alto",IF(O15*M15&lt;0.1,"Bajo",IF(AND(N15="Alta",O15&lt;0.5),"Moderado",IF(AND(N15="Media",O15&lt;0.7),"Moderado",IF(AND(N15="Baja",OR(P15="Moderado",P15="Menor")),"Moderado",IF(AND(N15="Muy Baja",P15="Moderado"),"Moderado",))))))))))</f>
        <v>Moderado</v>
      </c>
      <c r="R15" s="87" t="s">
        <v>70</v>
      </c>
      <c r="S15" s="87" t="s">
        <v>71</v>
      </c>
      <c r="T15" s="110">
        <v>0</v>
      </c>
      <c r="U15" s="22">
        <v>1</v>
      </c>
      <c r="V15" s="23" t="s">
        <v>171</v>
      </c>
      <c r="W15" s="23" t="s">
        <v>102</v>
      </c>
      <c r="X15" s="23" t="s">
        <v>127</v>
      </c>
      <c r="Y15" s="24" t="str">
        <f t="shared" ref="Y15:Y20" si="0">CONCATENATE(V15,W15,X15)</f>
        <v>Jefe Oficina de Control Interno de Gestión realizará actualización de:
* Procedimiento de auditoria
* Programa de auditoria (general)
* Plan de auditoria (individual). con el fin de aplicar las disposiciones normativa y reglamentarias.</v>
      </c>
      <c r="Z15" s="23" t="s">
        <v>79</v>
      </c>
      <c r="AA15" s="25" t="s">
        <v>72</v>
      </c>
      <c r="AB15" s="33">
        <f t="shared" ref="AB15:AB20" si="1">+IF(AA15="","",IF(AA15="Preventivo",0.25,IF(AA15="Detectivo",0.15,IF(AA15="Correctivo",0.1,))))</f>
        <v>0.25</v>
      </c>
      <c r="AC15" s="25" t="s">
        <v>73</v>
      </c>
      <c r="AD15" s="26">
        <f>+IF(AC15="","",IF(AC15="Automático",0.25,IF(AC15="Manual",0.15)))</f>
        <v>0.15</v>
      </c>
      <c r="AE15" s="25" t="s">
        <v>74</v>
      </c>
      <c r="AF15" s="26">
        <f>+IF(AE15="","",IF(AE15="Documentado",0.5,IF(AE15="Sin documentar",0)))</f>
        <v>0.5</v>
      </c>
      <c r="AG15" s="25" t="s">
        <v>75</v>
      </c>
      <c r="AH15" s="26">
        <f>+IF(AG15="","",IF(AG15="Continua",0.1,IF(AG15="Aleatoria",0.05)))</f>
        <v>0.1</v>
      </c>
      <c r="AI15" s="25" t="s">
        <v>76</v>
      </c>
      <c r="AJ15" s="27">
        <f>+IF(AI15="","",IF(AI15="Con registro",0.05,IF(AI15="Sin registro",0)))</f>
        <v>0.05</v>
      </c>
      <c r="AK15" s="27">
        <f>+IF(AA15="Preventivo",M15-(M15*(AB15+AD15)),(IF(AA15="Detectivo",M15-(M15*(AB15+AD15)),M15)))</f>
        <v>0.36</v>
      </c>
      <c r="AL15" s="98">
        <f>+IF(M15="","",MIN(AK15:AK17))</f>
        <v>0.216</v>
      </c>
      <c r="AM15" s="93" t="str">
        <f>+IF(AL15="","",IF(AL15&gt;0.8,"Muy Alta",IF(AND(AL15&lt;=0.8,AL15&gt;0.6),"Alta",IF(AND(AL15&lt;=0.6,AL15&gt;0.4),"Media",IF(AND(AL15&lt;=0.4,AL15&gt;0.2),"Baja","Muy Baja")))))</f>
        <v>Baja</v>
      </c>
      <c r="AN15" s="27">
        <f>+IF(O15="Correctivo",O15-(O15*(AB15+AD15)),O15)</f>
        <v>0.6</v>
      </c>
      <c r="AO15" s="98">
        <f>+IF(L15="","",MIN(AN16:AN17))</f>
        <v>0.44999999999999996</v>
      </c>
      <c r="AP15" s="104" t="str">
        <f>+IF(AO15="","",IF(AO15&gt;0.8,"Catastrófico",IF(AND(AO15&lt;=0.8,AO15&gt;0.6),"Mayor",IF(AND(AO15&lt;=0.6,AO15&gt;0.4),"Moderado",IF(AND(AO15&lt;=0.4,AO15&gt;0.2),"Menor","Leve")))))</f>
        <v>Moderado</v>
      </c>
      <c r="AQ15" s="93" t="str">
        <f>+IF(OR(AL15="",AO15=""),"",IF(AND(AP15="Catastrófico",AM15&lt;&gt;""),"Extremo",IF(AND(AP15="Mayor",AM15&lt;&gt;""),"Alto",IF(AND(AM15="Muy Alta",AO15&gt;0.1,AO15&lt;0.7),"Alto",IF(AND(AM15="Alta",AP15="Moderado"),"Alto",IF(AO15*AL15&lt;0.1,"Bajo",IF(AND(AM15="Alta",AO15&lt;0.5),"Moderado",IF(AND(AM15="Media",AO15&lt;0.7),"Moderado",IF(AND(AM15="Baja",OR(AP15="Moderado",AP15="Menor")),"Moderado",IF(AND(AM15="Muy Baja",AP15="Moderado"),"Moderado",))))))))))</f>
        <v>Bajo</v>
      </c>
      <c r="AR15" s="96" t="s">
        <v>128</v>
      </c>
      <c r="AS15" s="101"/>
      <c r="AT15" s="28">
        <v>1</v>
      </c>
      <c r="AU15" s="23" t="s">
        <v>110</v>
      </c>
      <c r="AV15" s="23" t="s">
        <v>111</v>
      </c>
      <c r="AW15" s="146" t="s">
        <v>187</v>
      </c>
      <c r="AX15" s="23" t="s">
        <v>112</v>
      </c>
      <c r="AY15" s="23" t="s">
        <v>171</v>
      </c>
      <c r="AZ15" s="23" t="s">
        <v>113</v>
      </c>
      <c r="BA15" s="69" t="s">
        <v>129</v>
      </c>
      <c r="BB15" s="115">
        <v>45786</v>
      </c>
      <c r="BC15" s="152"/>
      <c r="BD15" s="94" t="s">
        <v>194</v>
      </c>
      <c r="BE15" s="143"/>
      <c r="BF15" s="143"/>
      <c r="BG15" s="143"/>
    </row>
    <row r="16" spans="1:59" s="13" customFormat="1" ht="126.75" customHeight="1" thickBot="1" x14ac:dyDescent="0.3">
      <c r="A16" s="85"/>
      <c r="B16" s="59"/>
      <c r="C16" s="88"/>
      <c r="D16" s="88"/>
      <c r="E16" s="88"/>
      <c r="F16" s="88"/>
      <c r="G16" s="94"/>
      <c r="H16" s="68"/>
      <c r="I16" s="88"/>
      <c r="J16" s="88"/>
      <c r="K16" s="88"/>
      <c r="L16" s="88"/>
      <c r="M16" s="99"/>
      <c r="N16" s="94"/>
      <c r="O16" s="99"/>
      <c r="P16" s="105"/>
      <c r="Q16" s="94"/>
      <c r="R16" s="88"/>
      <c r="S16" s="88"/>
      <c r="T16" s="111"/>
      <c r="U16" s="29">
        <v>2</v>
      </c>
      <c r="V16" s="23" t="s">
        <v>171</v>
      </c>
      <c r="W16" s="30" t="s">
        <v>103</v>
      </c>
      <c r="X16" s="30" t="s">
        <v>107</v>
      </c>
      <c r="Y16" s="31" t="str">
        <f t="shared" si="0"/>
        <v xml:space="preserve">Jefe Oficina de Control Interno de Gestión solicitar ante el organismo competente (auditor), la necesidad de la conformación de equipos interdisciplinarios para el ejercicio de auditorías críticascon el fin de garantizar la calidad y pertinencia de la auditoría realizada. </v>
      </c>
      <c r="Z16" s="30" t="s">
        <v>104</v>
      </c>
      <c r="AA16" s="32" t="s">
        <v>72</v>
      </c>
      <c r="AB16" s="33">
        <f t="shared" si="1"/>
        <v>0.25</v>
      </c>
      <c r="AC16" s="32" t="s">
        <v>73</v>
      </c>
      <c r="AD16" s="33">
        <f t="shared" ref="AD16:AD20" si="2">+IF(AC16="","",IF(AC16="Automático",0.25,IF(AC16="Manual",0.15)))</f>
        <v>0.15</v>
      </c>
      <c r="AE16" s="32" t="s">
        <v>74</v>
      </c>
      <c r="AF16" s="33">
        <f t="shared" ref="AF16:AF20" si="3">+IF(AE16="","",IF(AE16="Documentado",0.5,IF(AE16="Sin documentar",0)))</f>
        <v>0.5</v>
      </c>
      <c r="AG16" s="32" t="s">
        <v>75</v>
      </c>
      <c r="AH16" s="33">
        <f t="shared" ref="AH16:AH20" si="4">+IF(AG16="","",IF(AG16="Continua",0.1,IF(AG16="Aleatoria",0.05)))</f>
        <v>0.1</v>
      </c>
      <c r="AI16" s="32" t="s">
        <v>76</v>
      </c>
      <c r="AJ16" s="34">
        <f t="shared" ref="AJ16:AJ20" si="5">+IF(AI16="","",IF(AI16="Con registro",0.05,IF(AI16="Sin registro",0)))</f>
        <v>0.05</v>
      </c>
      <c r="AK16" s="27">
        <f>+IF(AA16="Preventivo",AK15-(AK15*(AB16+AD16)),(IF(AA16="Detectivo",AK15-(AK15*(AB16+AD16)),AK15)))</f>
        <v>0.216</v>
      </c>
      <c r="AL16" s="99"/>
      <c r="AM16" s="94"/>
      <c r="AN16" s="27">
        <f>+IF(AA16="Correctivo",AN15-(AN15*(AB16+AD16)),AN15)</f>
        <v>0.6</v>
      </c>
      <c r="AO16" s="99"/>
      <c r="AP16" s="105"/>
      <c r="AQ16" s="94"/>
      <c r="AR16" s="68"/>
      <c r="AS16" s="68"/>
      <c r="AT16" s="35">
        <v>2</v>
      </c>
      <c r="AU16" s="30" t="s">
        <v>114</v>
      </c>
      <c r="AV16" s="30" t="s">
        <v>115</v>
      </c>
      <c r="AW16" s="146" t="s">
        <v>187</v>
      </c>
      <c r="AX16" s="30" t="s">
        <v>116</v>
      </c>
      <c r="AY16" s="23" t="s">
        <v>171</v>
      </c>
      <c r="AZ16" s="30" t="s">
        <v>209</v>
      </c>
      <c r="BA16" s="88"/>
      <c r="BB16" s="88"/>
      <c r="BC16" s="153"/>
      <c r="BD16" s="94"/>
      <c r="BE16" s="143"/>
      <c r="BF16" s="143"/>
      <c r="BG16" s="143"/>
    </row>
    <row r="17" spans="1:56" s="13" customFormat="1" ht="163.5" customHeight="1" thickBot="1" x14ac:dyDescent="0.3">
      <c r="A17" s="86"/>
      <c r="B17" s="83"/>
      <c r="C17" s="89"/>
      <c r="D17" s="89"/>
      <c r="E17" s="89"/>
      <c r="F17" s="89"/>
      <c r="G17" s="95"/>
      <c r="H17" s="97"/>
      <c r="I17" s="89"/>
      <c r="J17" s="89"/>
      <c r="K17" s="89"/>
      <c r="L17" s="89"/>
      <c r="M17" s="100"/>
      <c r="N17" s="95"/>
      <c r="O17" s="100"/>
      <c r="P17" s="106"/>
      <c r="Q17" s="95"/>
      <c r="R17" s="89"/>
      <c r="S17" s="89"/>
      <c r="T17" s="112"/>
      <c r="U17" s="36">
        <v>3</v>
      </c>
      <c r="V17" s="23" t="s">
        <v>171</v>
      </c>
      <c r="W17" s="37" t="s">
        <v>105</v>
      </c>
      <c r="X17" s="37" t="s">
        <v>106</v>
      </c>
      <c r="Y17" s="38" t="str">
        <f t="shared" si="0"/>
        <v xml:space="preserve">Jefe Oficina de Control Interno de Gestión se realizará el reporte de cualquier novedad o anomalía detectada en los procedimeintos de auditoría que sean violatorias a los principios legales y de la moralidad pública </v>
      </c>
      <c r="Z17" s="37" t="s">
        <v>108</v>
      </c>
      <c r="AA17" s="39" t="s">
        <v>109</v>
      </c>
      <c r="AB17" s="40">
        <f t="shared" si="1"/>
        <v>0.1</v>
      </c>
      <c r="AC17" s="39" t="s">
        <v>73</v>
      </c>
      <c r="AD17" s="40">
        <f t="shared" si="2"/>
        <v>0.15</v>
      </c>
      <c r="AE17" s="39" t="s">
        <v>74</v>
      </c>
      <c r="AF17" s="40">
        <f t="shared" si="3"/>
        <v>0.5</v>
      </c>
      <c r="AG17" s="39" t="s">
        <v>75</v>
      </c>
      <c r="AH17" s="40">
        <f t="shared" si="4"/>
        <v>0.1</v>
      </c>
      <c r="AI17" s="39" t="s">
        <v>76</v>
      </c>
      <c r="AJ17" s="41">
        <f t="shared" si="5"/>
        <v>0.05</v>
      </c>
      <c r="AK17" s="27">
        <f>+IF(AA17="Preventivo",AK16-(AK16*(AB17+AD17)),(IF(AA17="Detectivo",AK16-(AK16*(AB17+AD17)),AK16)))</f>
        <v>0.216</v>
      </c>
      <c r="AL17" s="100"/>
      <c r="AM17" s="95"/>
      <c r="AN17" s="27">
        <f>+IF(AA17="Correctivo",AN16-(AN16*(AB17+AD17)),AN16)</f>
        <v>0.44999999999999996</v>
      </c>
      <c r="AO17" s="100"/>
      <c r="AP17" s="106"/>
      <c r="AQ17" s="95"/>
      <c r="AR17" s="97"/>
      <c r="AS17" s="97"/>
      <c r="AT17" s="42">
        <v>3</v>
      </c>
      <c r="AU17" s="37" t="s">
        <v>173</v>
      </c>
      <c r="AV17" s="30" t="s">
        <v>115</v>
      </c>
      <c r="AW17" s="146" t="s">
        <v>187</v>
      </c>
      <c r="AX17" s="37" t="s">
        <v>204</v>
      </c>
      <c r="AY17" s="23" t="s">
        <v>172</v>
      </c>
      <c r="AZ17" s="37" t="s">
        <v>113</v>
      </c>
      <c r="BA17" s="89"/>
      <c r="BB17" s="89"/>
      <c r="BC17" s="154"/>
      <c r="BD17" s="94"/>
    </row>
    <row r="18" spans="1:56" s="13" customFormat="1" ht="233.25" customHeight="1" thickBot="1" x14ac:dyDescent="0.3">
      <c r="A18" s="84" t="s">
        <v>58</v>
      </c>
      <c r="B18" s="87" t="s">
        <v>83</v>
      </c>
      <c r="C18" s="87" t="s">
        <v>67</v>
      </c>
      <c r="D18" s="87" t="s">
        <v>80</v>
      </c>
      <c r="E18" s="87" t="s">
        <v>117</v>
      </c>
      <c r="F18" s="87" t="s">
        <v>88</v>
      </c>
      <c r="G18" s="93" t="str">
        <f t="shared" ref="G18" si="6">+IF(OR(D18&lt;&gt;"",E18&lt;&gt;"",F18&lt;&gt;""),CONCATENATE("Posibilidad de ",D18," por ",E18," debido a ",F18),"")</f>
        <v xml:space="preserve">Posibilidad de afectación económica y reputacional por sanciones originadas de  Incumplimientos en los planes de mejoramiento de la entidad debido a  inobservancia de los requerimientos realizados por organismos de control, desconocimiento, falta de compromiso </v>
      </c>
      <c r="H18" s="96" t="s">
        <v>94</v>
      </c>
      <c r="I18" s="87" t="s">
        <v>81</v>
      </c>
      <c r="J18" s="87" t="s">
        <v>66</v>
      </c>
      <c r="K18" s="87" t="s">
        <v>68</v>
      </c>
      <c r="L18" s="87" t="s">
        <v>100</v>
      </c>
      <c r="M18" s="98">
        <f>+IF(K18="Máximo 2 veces",0.2,IF(K18="Entre 3 a 24 veces",0.4,IF(K18="Entre 24 a 500 veces",0.6,IF(K18="Entre 500 a 5000 veces",0.8,IF(K18="Mas de 5000 veces",1,"")))))</f>
        <v>0.6</v>
      </c>
      <c r="N18" s="93" t="str">
        <f>+IF(M18="","",IF(M18&gt;0.8,"Muy Alta",IF(AND(M18&lt;=0.8,M18&gt;0.6),"Alta",IF(AND(M18&lt;=0.6,M18&gt;0.4),"Media",IF(AND(M18&lt;=0.4,M18&gt;0.2),"Baja","Muy Baja")))))</f>
        <v>Media</v>
      </c>
      <c r="O18" s="98">
        <f>+IF(L18="Menor a 10 SMLMV o afectación a un área/proceso",0.2,IF(L18="Entre 10 y 50 SMLMV o afectación interna",0.4,IF(L18="Entre 50 y 100 SMLMV o afectación con algunos usuarios",0.6,IF(L18="Entre 100 y 500 SMLMV o fectación a nivel municipal/departamental",0.8,IF(L18="Mayor a 500 SMLMV o afectación nacional",1,"")))))</f>
        <v>0.8</v>
      </c>
      <c r="P18" s="104" t="str">
        <f>+IF(L18="Menor a 10 SMLMV o afectación a un área/proceso","Leve",IF(L18="Entre 10 y 50 SMLMV o afectación interna","Menor",IF(L18="Entre 50 y 100 SMLMV o afectación con algunos usuarios","Moderado",IF(L18="Entre 100 y 500 SMLMV o fectación a nivel municipal/departamental","Mayor",IF(L18="Mayor a 500 SMLMV o afectación nacional","Catastrófico","")))))</f>
        <v>Mayor</v>
      </c>
      <c r="Q18" s="93" t="str">
        <f>+IF(OR(K18="",L18=""),"",IF(AND(P18="Catastrófico",N18&lt;&gt;""),"Extremo",IF(AND(P18="Mayor",N18&lt;&gt;""),"Alto",IF(AND(N18="Muy Alta",O18&gt;0.1,O18&lt;0.7),"Alto",IF(AND(N18="Alta",P18="Moderado"),"Alto",IF(O18*M18&lt;0.1,"Bajo",IF(AND(N18="Alta",O18&lt;0.5),"Moderado",IF(AND(N18="Media",O18&lt;0.7),"Moderado",IF(AND(N18="Baja",OR(P18="Moderado",P18="Menor")),"Moderado",IF(AND(N18="Muy Baja",P18="Moderado"),"Moderado",))))))))))</f>
        <v>Alto</v>
      </c>
      <c r="R18" s="87" t="s">
        <v>70</v>
      </c>
      <c r="S18" s="87" t="s">
        <v>71</v>
      </c>
      <c r="T18" s="110">
        <v>0</v>
      </c>
      <c r="U18" s="22">
        <v>1</v>
      </c>
      <c r="V18" s="23" t="s">
        <v>171</v>
      </c>
      <c r="W18" s="23" t="s">
        <v>125</v>
      </c>
      <c r="X18" s="23" t="s">
        <v>118</v>
      </c>
      <c r="Y18" s="24" t="str">
        <f>CONCATENATE(V18,W18,X18)</f>
        <v xml:space="preserve">Jefe Oficina de Control Interno de Gestión realizará la socialización de hallazgos y los requerimientos de información y/o planes de acción a las diferentes áreas de trabajo con sus respectivas evidencias, de manera oportuna, contemplando un cronograma de entregas. con el fin de establecer tareas, responsables y tiempos de entrega. </v>
      </c>
      <c r="Z18" s="23" t="s">
        <v>121</v>
      </c>
      <c r="AA18" s="25" t="s">
        <v>72</v>
      </c>
      <c r="AB18" s="26">
        <f>+IF(AA18="","",IF(AA18="Preventivo",0.25,IF(AA18="Detectivo",0.15,IF(AA18="Correctivo",0.1,))))</f>
        <v>0.25</v>
      </c>
      <c r="AC18" s="25" t="s">
        <v>73</v>
      </c>
      <c r="AD18" s="26">
        <f>+IF(AC18="","",IF(AC18="Automático",0.25,IF(AC18="Manual",0.15)))</f>
        <v>0.15</v>
      </c>
      <c r="AE18" s="25" t="s">
        <v>74</v>
      </c>
      <c r="AF18" s="26">
        <f>+IF(AE18="","",IF(AE18="Documentado",0.5,IF(AE18="Sin documentar",0)))</f>
        <v>0.5</v>
      </c>
      <c r="AG18" s="25" t="s">
        <v>75</v>
      </c>
      <c r="AH18" s="26">
        <f>+IF(AG18="","",IF(AG18="Continua",0.1,IF(AG18="Aleatoria",0.05)))</f>
        <v>0.1</v>
      </c>
      <c r="AI18" s="25" t="s">
        <v>76</v>
      </c>
      <c r="AJ18" s="27">
        <f>+IF(AI18="","",IF(AI18="Con registro",0.05,IF(AI18="Sin registro",0)))</f>
        <v>0.05</v>
      </c>
      <c r="AK18" s="27">
        <f>+IF(AA18="Preventivo",M18-(M18*(AB18+AD18)),(IF(AA18="Detectivo",M18-(M18*(AB18+AD18)),M18)))</f>
        <v>0.36</v>
      </c>
      <c r="AL18" s="98">
        <f>+IF(M18="","",MIN(AK18:AK20))</f>
        <v>0.12959999999999999</v>
      </c>
      <c r="AM18" s="93" t="str">
        <f>+IF(AL18="","",IF(AL18&gt;0.8,"Muy Alta",IF(AND(AL18&lt;=0.8,AL18&gt;0.6),"Alta",IF(AND(AL18&lt;=0.6,AL18&gt;0.4),"Media",IF(AND(AL18&lt;=0.4,AL18&gt;0.2),"Baja","Muy Baja")))))</f>
        <v>Muy Baja</v>
      </c>
      <c r="AN18" s="27">
        <f>+IF(O18="Correctivo",O18-(O18*(AB18+AD18)),O18)</f>
        <v>0.8</v>
      </c>
      <c r="AO18" s="98">
        <f>+IF(L18="","",MIN(AN19:AN20))</f>
        <v>0.8</v>
      </c>
      <c r="AP18" s="104" t="str">
        <f>+IF(AO18="","",IF(AO18&gt;0.8,"Catastrófico",IF(AND(AO18&lt;=0.8,AO18&gt;0.6),"Mayor",IF(AND(AO18&lt;=0.6,AO18&gt;0.4),"Moderado",IF(AND(AO18&lt;=0.4,AO18&gt;0.2),"Menor","Leve")))))</f>
        <v>Mayor</v>
      </c>
      <c r="AQ18" s="93" t="str">
        <f>+IF(OR(AL18="",AO18=""),"",IF(AND(AP18="Catastrófico",AM18&lt;&gt;""),"Extremo",IF(AND(AP18="Mayor",AM18&lt;&gt;""),"Alto",IF(AND(AM18="Muy Alta",AO18&gt;0.1,AO18&lt;0.7),"Alto",IF(AND(AM18="Alta",AP18="Moderado"),"Alto",IF(AO18*AL18&lt;0.1,"Bajo",IF(AND(AM18="Alta",AO18&lt;0.5),"Moderado",IF(AND(AM18="Media",AO18&lt;0.7),"Moderado",IF(AND(AM18="Baja",OR(AP18="Moderado",AP18="Menor")),"Moderado",IF(AND(AM18="Muy Baja",AP18="Moderado"),"Moderado",))))))))))</f>
        <v>Alto</v>
      </c>
      <c r="AR18" s="96" t="s">
        <v>130</v>
      </c>
      <c r="AS18" s="101"/>
      <c r="AT18" s="28">
        <v>1</v>
      </c>
      <c r="AU18" s="23" t="s">
        <v>126</v>
      </c>
      <c r="AV18" s="30" t="s">
        <v>115</v>
      </c>
      <c r="AW18" s="146" t="s">
        <v>196</v>
      </c>
      <c r="AX18" s="23" t="s">
        <v>197</v>
      </c>
      <c r="AY18" s="23" t="s">
        <v>171</v>
      </c>
      <c r="AZ18" s="23" t="s">
        <v>113</v>
      </c>
      <c r="BA18" s="87" t="s">
        <v>129</v>
      </c>
      <c r="BB18" s="115">
        <v>45786</v>
      </c>
      <c r="BC18" s="155"/>
      <c r="BD18" s="94" t="s">
        <v>194</v>
      </c>
    </row>
    <row r="19" spans="1:56" s="13" customFormat="1" ht="145.5" customHeight="1" thickBot="1" x14ac:dyDescent="0.3">
      <c r="A19" s="85"/>
      <c r="B19" s="88"/>
      <c r="C19" s="88"/>
      <c r="D19" s="88"/>
      <c r="E19" s="88"/>
      <c r="F19" s="88"/>
      <c r="G19" s="94"/>
      <c r="H19" s="68"/>
      <c r="I19" s="88"/>
      <c r="J19" s="88"/>
      <c r="K19" s="88"/>
      <c r="L19" s="88"/>
      <c r="M19" s="99"/>
      <c r="N19" s="94"/>
      <c r="O19" s="99"/>
      <c r="P19" s="105"/>
      <c r="Q19" s="94"/>
      <c r="R19" s="88"/>
      <c r="S19" s="88"/>
      <c r="T19" s="111"/>
      <c r="U19" s="29">
        <v>2</v>
      </c>
      <c r="V19" s="23" t="s">
        <v>171</v>
      </c>
      <c r="W19" s="30" t="s">
        <v>119</v>
      </c>
      <c r="X19" s="30" t="s">
        <v>120</v>
      </c>
      <c r="Y19" s="31" t="str">
        <f t="shared" si="0"/>
        <v xml:space="preserve">Jefe Oficina de Control Interno de Gestión Se realizará el seguimiento a los cronogramas de trabajo, recopilación de información y/o planes de acción, con el fin de garantizar la entrega de información idónea y de manera oportuna a los organismo de control. </v>
      </c>
      <c r="Z19" s="30" t="s">
        <v>131</v>
      </c>
      <c r="AA19" s="32" t="s">
        <v>72</v>
      </c>
      <c r="AB19" s="33">
        <f t="shared" si="1"/>
        <v>0.25</v>
      </c>
      <c r="AC19" s="32" t="s">
        <v>73</v>
      </c>
      <c r="AD19" s="33">
        <f t="shared" si="2"/>
        <v>0.15</v>
      </c>
      <c r="AE19" s="32" t="s">
        <v>74</v>
      </c>
      <c r="AF19" s="33">
        <f t="shared" si="3"/>
        <v>0.5</v>
      </c>
      <c r="AG19" s="32" t="s">
        <v>75</v>
      </c>
      <c r="AH19" s="33">
        <f t="shared" si="4"/>
        <v>0.1</v>
      </c>
      <c r="AI19" s="32" t="s">
        <v>76</v>
      </c>
      <c r="AJ19" s="34">
        <f t="shared" si="5"/>
        <v>0.05</v>
      </c>
      <c r="AK19" s="27">
        <f>+IF(AA19="Preventivo",AK18-(AK18*(AB19+AD19)),(IF(AA19="Detectivo",AK18-(AK18*(AB19+AD19)),AK18)))</f>
        <v>0.216</v>
      </c>
      <c r="AL19" s="99"/>
      <c r="AM19" s="94"/>
      <c r="AN19" s="27">
        <f>+IF(AA19="Correctivo",AN18-(AN18*(AB19+AD19)),AN18)</f>
        <v>0.8</v>
      </c>
      <c r="AO19" s="99"/>
      <c r="AP19" s="105"/>
      <c r="AQ19" s="94"/>
      <c r="AR19" s="68"/>
      <c r="AS19" s="102"/>
      <c r="AT19" s="35">
        <v>2</v>
      </c>
      <c r="AU19" s="30" t="s">
        <v>132</v>
      </c>
      <c r="AV19" s="23" t="s">
        <v>111</v>
      </c>
      <c r="AW19" s="146" t="s">
        <v>187</v>
      </c>
      <c r="AX19" s="30" t="s">
        <v>133</v>
      </c>
      <c r="AY19" s="23" t="s">
        <v>171</v>
      </c>
      <c r="AZ19" s="30" t="s">
        <v>113</v>
      </c>
      <c r="BA19" s="88"/>
      <c r="BB19" s="88"/>
      <c r="BC19" s="156"/>
      <c r="BD19" s="94"/>
    </row>
    <row r="20" spans="1:56" s="13" customFormat="1" ht="166.5" customHeight="1" thickBot="1" x14ac:dyDescent="0.3">
      <c r="A20" s="86"/>
      <c r="B20" s="89"/>
      <c r="C20" s="89"/>
      <c r="D20" s="89"/>
      <c r="E20" s="89"/>
      <c r="F20" s="89"/>
      <c r="G20" s="95"/>
      <c r="H20" s="97"/>
      <c r="I20" s="89"/>
      <c r="J20" s="89"/>
      <c r="K20" s="89"/>
      <c r="L20" s="89"/>
      <c r="M20" s="100"/>
      <c r="N20" s="95"/>
      <c r="O20" s="100"/>
      <c r="P20" s="106"/>
      <c r="Q20" s="95"/>
      <c r="R20" s="89"/>
      <c r="S20" s="89"/>
      <c r="T20" s="112"/>
      <c r="U20" s="36">
        <v>3</v>
      </c>
      <c r="V20" s="23" t="s">
        <v>171</v>
      </c>
      <c r="W20" s="37" t="s">
        <v>122</v>
      </c>
      <c r="X20" s="37" t="s">
        <v>123</v>
      </c>
      <c r="Y20" s="38" t="str">
        <f t="shared" si="0"/>
        <v xml:space="preserve">Jefe Oficina de Control Interno de Gestión Se realizará solicitud a la oficina de Control Disciplinario, para la sensibilización de los funcionarios frente a la obligación de atender los requerimientos realizados por organismos de control y/o auditores. con el fin de generar una cultura organizacional de responsabilidad y cumplimiento. </v>
      </c>
      <c r="Z20" s="37" t="s">
        <v>124</v>
      </c>
      <c r="AA20" s="39" t="s">
        <v>72</v>
      </c>
      <c r="AB20" s="40">
        <f t="shared" si="1"/>
        <v>0.25</v>
      </c>
      <c r="AC20" s="39" t="s">
        <v>73</v>
      </c>
      <c r="AD20" s="40">
        <f t="shared" si="2"/>
        <v>0.15</v>
      </c>
      <c r="AE20" s="39" t="s">
        <v>74</v>
      </c>
      <c r="AF20" s="40">
        <f t="shared" si="3"/>
        <v>0.5</v>
      </c>
      <c r="AG20" s="39" t="s">
        <v>75</v>
      </c>
      <c r="AH20" s="40">
        <f t="shared" si="4"/>
        <v>0.1</v>
      </c>
      <c r="AI20" s="39" t="s">
        <v>76</v>
      </c>
      <c r="AJ20" s="41">
        <f t="shared" si="5"/>
        <v>0.05</v>
      </c>
      <c r="AK20" s="27">
        <f>+IF(AA20="Preventivo",AK19-(AK19*(AB20+AD20)),(IF(AA20="Detectivo",AK19-(AK19*(AB20+AD20)),AK19)))</f>
        <v>0.12959999999999999</v>
      </c>
      <c r="AL20" s="100"/>
      <c r="AM20" s="95"/>
      <c r="AN20" s="27">
        <f>+IF(AA20="Correctivo",AN19-(AN19*(AB20+AD20)),AN19)</f>
        <v>0.8</v>
      </c>
      <c r="AO20" s="100"/>
      <c r="AP20" s="106"/>
      <c r="AQ20" s="95"/>
      <c r="AR20" s="97"/>
      <c r="AS20" s="103"/>
      <c r="AT20" s="42">
        <v>3</v>
      </c>
      <c r="AU20" s="43" t="s">
        <v>136</v>
      </c>
      <c r="AV20" s="30" t="s">
        <v>115</v>
      </c>
      <c r="AW20" s="147" t="s">
        <v>196</v>
      </c>
      <c r="AX20" s="37" t="s">
        <v>134</v>
      </c>
      <c r="AY20" s="23" t="s">
        <v>171</v>
      </c>
      <c r="AZ20" s="37" t="s">
        <v>113</v>
      </c>
      <c r="BA20" s="89"/>
      <c r="BB20" s="89"/>
      <c r="BC20" s="157"/>
      <c r="BD20" s="94"/>
    </row>
    <row r="21" spans="1:56" s="13" customFormat="1" ht="213" customHeight="1" thickBot="1" x14ac:dyDescent="0.3">
      <c r="A21" s="84" t="s">
        <v>84</v>
      </c>
      <c r="B21" s="87" t="s">
        <v>93</v>
      </c>
      <c r="C21" s="87" t="s">
        <v>67</v>
      </c>
      <c r="D21" s="87" t="s">
        <v>80</v>
      </c>
      <c r="E21" s="96" t="s">
        <v>89</v>
      </c>
      <c r="F21" s="87" t="s">
        <v>137</v>
      </c>
      <c r="G21" s="93" t="str">
        <f>+IF(OR(D21&lt;&gt;"",E21&lt;&gt;"",F21&lt;&gt;""),CONCATENATE("Posibilidad de ",D21," por ",E21," debido a ",F21),"")</f>
        <v xml:space="preserve">Posibilidad de afectación económica y reputacional por fallas en el monitoreo de acciones correctivas o de mejora y/o planes de mejoramientos y/o controles  debido a deficiencias en la recolección de información de las dependencias, desconocimientos y/u omisión en la entrega de información a los organismos de control </v>
      </c>
      <c r="H21" s="96" t="s">
        <v>95</v>
      </c>
      <c r="I21" s="87" t="s">
        <v>65</v>
      </c>
      <c r="J21" s="87" t="s">
        <v>66</v>
      </c>
      <c r="K21" s="87" t="s">
        <v>68</v>
      </c>
      <c r="L21" s="87" t="s">
        <v>69</v>
      </c>
      <c r="M21" s="98">
        <f>+IF(K21="Máximo 2 veces",0.2,IF(K21="Entre 3 a 24 veces",0.4,IF(K21="Entre 24 a 500 veces",0.6,IF(K21="Entre 500 a 5000 veces",0.8,IF(K21="Mas de 5000 veces",1,"")))))</f>
        <v>0.6</v>
      </c>
      <c r="N21" s="93" t="str">
        <f>+IF(M21="","",IF(M21&gt;0.8,"Muy Alta",IF(AND(M21&lt;=0.8,M21&gt;0.6),"Alta",IF(AND(M21&lt;=0.6,M21&gt;0.4),"Media",IF(AND(M21&lt;=0.4,M21&gt;0.2),"Baja","Muy Baja")))))</f>
        <v>Media</v>
      </c>
      <c r="O21" s="98">
        <f>+IF(L21="Menor a 10 SMLMV o afectación a un área/proceso",0.2,IF(L21="Entre 10 y 50 SMLMV o afectación interna",0.4,IF(L21="Entre 50 y 100 SMLMV o afectación con algunos usuarios",0.6,IF(L21="Entre 100 y 500 SMLMV o fectación a nivel municipal/departamental",0.8,IF(L21="Mayor a 500 SMLMV o afectación nacional",1,"")))))</f>
        <v>0.6</v>
      </c>
      <c r="P21" s="104" t="str">
        <f>+IF(L21="Menor a 10 SMLMV o afectación a un área/proceso","Leve",IF(L21="Entre 10 y 50 SMLMV o afectación interna","Menor",IF(L21="Entre 50 y 100 SMLMV o afectación con algunos usuarios","Moderado",IF(L21="Entre 100 y 500 SMLMV o fectación a nivel municipal/departamental","Mayor",IF(L21="Mayor a 500 SMLMV o afectación nacional","Catastrófico","")))))</f>
        <v>Moderado</v>
      </c>
      <c r="Q21" s="93" t="str">
        <f>+IF(OR(K21="",L21=""),"",IF(AND(P21="Catastrófico",N21&lt;&gt;""),"Extremo",IF(AND(P21="Mayor",N21&lt;&gt;""),"Alto",IF(AND(N21="Muy Alta",O21&gt;0.1,O21&lt;0.7),"Alto",IF(AND(N21="Alta",P21="Moderado"),"Alto",IF(O21*M21&lt;0.1,"Bajo",IF(AND(N21="Alta",O21&lt;0.5),"Moderado",IF(AND(N21="Media",O21&lt;0.7),"Moderado",IF(AND(N21="Baja",OR(P21="Moderado",P21="Menor")),"Moderado",IF(AND(N21="Muy Baja",P21="Moderado"),"Moderado",))))))))))</f>
        <v>Moderado</v>
      </c>
      <c r="R21" s="87" t="s">
        <v>70</v>
      </c>
      <c r="S21" s="87" t="s">
        <v>71</v>
      </c>
      <c r="T21" s="110">
        <v>0</v>
      </c>
      <c r="U21" s="22">
        <v>1</v>
      </c>
      <c r="V21" s="23" t="s">
        <v>171</v>
      </c>
      <c r="W21" s="23" t="s">
        <v>146</v>
      </c>
      <c r="X21" s="23" t="s">
        <v>139</v>
      </c>
      <c r="Y21" s="24" t="str">
        <f t="shared" ref="Y21:Y23" si="7">CONCATENATE(V21,W21,X21)</f>
        <v xml:space="preserve">Jefe Oficina de Control Interno de Gestión se realizará seguimiento trimestral de planes de mejoramiento a las auditorías internas y externas (Contraloría). con el fin de evidenciar los avances y subsanación de hallazgos y/o observaciones </v>
      </c>
      <c r="Z21" s="23" t="s">
        <v>143</v>
      </c>
      <c r="AA21" s="25" t="s">
        <v>82</v>
      </c>
      <c r="AB21" s="26">
        <f>+IF(AA21="","",IF(AA21="Preventivo",0.25,IF(AA21="Detectivo",0.15,IF(AA21="Correctivo",0.1,))))</f>
        <v>0.15</v>
      </c>
      <c r="AC21" s="25" t="s">
        <v>73</v>
      </c>
      <c r="AD21" s="26">
        <f>+IF(AC21="","",IF(AC21="Automático",0.25,IF(AC21="Manual",0.15)))</f>
        <v>0.15</v>
      </c>
      <c r="AE21" s="25" t="s">
        <v>74</v>
      </c>
      <c r="AF21" s="26">
        <f>+IF(AE21="","",IF(AE21="Documentado",0.5,IF(AE21="Sin documentar",0)))</f>
        <v>0.5</v>
      </c>
      <c r="AG21" s="25" t="s">
        <v>75</v>
      </c>
      <c r="AH21" s="26">
        <f>+IF(AG21="","",IF(AG21="Continua",0.1,IF(AG21="Aleatoria",0.05)))</f>
        <v>0.1</v>
      </c>
      <c r="AI21" s="25" t="s">
        <v>76</v>
      </c>
      <c r="AJ21" s="27">
        <f>+IF(AI21="","",IF(AI21="Con registro",0.05,IF(AI21="Sin registro",0)))</f>
        <v>0.05</v>
      </c>
      <c r="AK21" s="27">
        <f>+IF(AA21="Preventivo",M21-(M21*(AB21+AD21)),(IF(AA21="Detectivo",M21-(M21*(AB21+AD21)),M21)))</f>
        <v>0.42</v>
      </c>
      <c r="AL21" s="98">
        <f>+IF(M21="","",MIN(AK21:AK23))</f>
        <v>0.1764</v>
      </c>
      <c r="AM21" s="93" t="str">
        <f>+IF(AL21="","",IF(AL21&gt;0.8,"Muy Alta",IF(AND(AL21&lt;=0.8,AL21&gt;0.6),"Alta",IF(AND(AL21&lt;=0.6,AL21&gt;0.4),"Media",IF(AND(AL21&lt;=0.4,AL21&gt;0.2),"Baja","Muy Baja")))))</f>
        <v>Muy Baja</v>
      </c>
      <c r="AN21" s="27">
        <f>+IF(O21="Correctivo",O21-(O21*(AB21+AD21)),O21)</f>
        <v>0.6</v>
      </c>
      <c r="AO21" s="98">
        <f>+IF(L21="","",MIN(AN22:AN23))</f>
        <v>0.6</v>
      </c>
      <c r="AP21" s="104" t="str">
        <f>+IF(AO21="","",IF(AO21&gt;0.8,"Catastrófico",IF(AND(AO21&lt;=0.8,AO21&gt;0.6),"Mayor",IF(AND(AO21&lt;=0.6,AO21&gt;0.4),"Moderado",IF(AND(AO21&lt;=0.4,AO21&gt;0.2),"Menor","Leve")))))</f>
        <v>Moderado</v>
      </c>
      <c r="AQ21" s="93" t="str">
        <f>+IF(OR(AL21="",AO21=""),"",IF(AND(AP21="Catastrófico",AM21&lt;&gt;""),"Extremo",IF(AND(AP21="Mayor",AM21&lt;&gt;""),"Alto",IF(AND(AM21="Muy Alta",AO21&gt;0.1,AO21&lt;0.7),"Alto",IF(AND(AM21="Alta",AP21="Moderado"),"Alto",IF(AO21*AL21&lt;0.1,"Bajo",IF(AND(AM21="Alta",AO21&lt;0.5),"Moderado",IF(AND(AM21="Media",AO21&lt;0.7),"Moderado",IF(AND(AM21="Baja",OR(AP21="Moderado",AP21="Menor")),"Moderado",IF(AND(AM21="Muy Baja",AP21="Moderado"),"Moderado",))))))))))</f>
        <v>Moderado</v>
      </c>
      <c r="AR21" s="96" t="s">
        <v>169</v>
      </c>
      <c r="AS21" s="101"/>
      <c r="AT21" s="28">
        <v>1</v>
      </c>
      <c r="AU21" s="23" t="s">
        <v>147</v>
      </c>
      <c r="AV21" s="30" t="s">
        <v>115</v>
      </c>
      <c r="AW21" s="148" t="s">
        <v>198</v>
      </c>
      <c r="AX21" s="23" t="s">
        <v>148</v>
      </c>
      <c r="AY21" s="23" t="s">
        <v>171</v>
      </c>
      <c r="AZ21" s="23" t="s">
        <v>113</v>
      </c>
      <c r="BA21" s="87" t="s">
        <v>129</v>
      </c>
      <c r="BB21" s="115">
        <v>45786</v>
      </c>
      <c r="BC21" s="155"/>
      <c r="BD21" s="94" t="s">
        <v>194</v>
      </c>
    </row>
    <row r="22" spans="1:56" s="13" customFormat="1" ht="180.75" customHeight="1" thickBot="1" x14ac:dyDescent="0.3">
      <c r="A22" s="85"/>
      <c r="B22" s="88"/>
      <c r="C22" s="88"/>
      <c r="D22" s="88"/>
      <c r="E22" s="68"/>
      <c r="F22" s="88"/>
      <c r="G22" s="94"/>
      <c r="H22" s="68"/>
      <c r="I22" s="88"/>
      <c r="J22" s="88"/>
      <c r="K22" s="88"/>
      <c r="L22" s="88"/>
      <c r="M22" s="99"/>
      <c r="N22" s="94"/>
      <c r="O22" s="99"/>
      <c r="P22" s="105"/>
      <c r="Q22" s="94"/>
      <c r="R22" s="88"/>
      <c r="S22" s="88"/>
      <c r="T22" s="111"/>
      <c r="U22" s="29">
        <v>2</v>
      </c>
      <c r="V22" s="23" t="s">
        <v>171</v>
      </c>
      <c r="W22" s="30" t="s">
        <v>138</v>
      </c>
      <c r="X22" s="30" t="s">
        <v>140</v>
      </c>
      <c r="Y22" s="31" t="str">
        <f t="shared" si="7"/>
        <v xml:space="preserve">Jefe Oficina de Control Interno de Gestión  Se realizará publicación de forma cuatrimestral en SIA Contralorías, de los seguimientos a los planes de mejoramiento suscritos con la contraloría. con el fin de rendir cuenta sobre los avances en la ejecución de los planes de mejoramiento de la entidad </v>
      </c>
      <c r="Z22" s="30" t="s">
        <v>144</v>
      </c>
      <c r="AA22" s="32" t="s">
        <v>72</v>
      </c>
      <c r="AB22" s="33">
        <f t="shared" ref="AB22:AB23" si="8">+IF(AA22="","",IF(AA22="Preventivo",0.25,IF(AA22="Detectivo",0.15,IF(AA22="Correctivo",0.1,))))</f>
        <v>0.25</v>
      </c>
      <c r="AC22" s="32" t="s">
        <v>73</v>
      </c>
      <c r="AD22" s="33">
        <f t="shared" ref="AD22:AD23" si="9">+IF(AC22="","",IF(AC22="Automático",0.25,IF(AC22="Manual",0.15)))</f>
        <v>0.15</v>
      </c>
      <c r="AE22" s="32" t="s">
        <v>74</v>
      </c>
      <c r="AF22" s="33">
        <f t="shared" ref="AF22:AF23" si="10">+IF(AE22="","",IF(AE22="Documentado",0.5,IF(AE22="Sin documentar",0)))</f>
        <v>0.5</v>
      </c>
      <c r="AG22" s="32" t="s">
        <v>75</v>
      </c>
      <c r="AH22" s="33">
        <f t="shared" ref="AH22:AH23" si="11">+IF(AG22="","",IF(AG22="Continua",0.1,IF(AG22="Aleatoria",0.05)))</f>
        <v>0.1</v>
      </c>
      <c r="AI22" s="32" t="s">
        <v>76</v>
      </c>
      <c r="AJ22" s="34">
        <f t="shared" ref="AJ22:AJ23" si="12">+IF(AI22="","",IF(AI22="Con registro",0.05,IF(AI22="Sin registro",0)))</f>
        <v>0.05</v>
      </c>
      <c r="AK22" s="27">
        <f>+IF(AA22="Preventivo",AK21-(AK21*(AB22+AD22)),(IF(AA22="Detectivo",AK21-(AK21*(AB22+AD22)),AK21)))</f>
        <v>0.252</v>
      </c>
      <c r="AL22" s="99"/>
      <c r="AM22" s="94"/>
      <c r="AN22" s="27">
        <f>+IF(AA22="Correctivo",AN21-(AN21*(AB22+AD22)),AN21)</f>
        <v>0.6</v>
      </c>
      <c r="AO22" s="99"/>
      <c r="AP22" s="105"/>
      <c r="AQ22" s="94"/>
      <c r="AR22" s="68"/>
      <c r="AS22" s="68"/>
      <c r="AT22" s="35">
        <v>2</v>
      </c>
      <c r="AU22" s="30" t="s">
        <v>149</v>
      </c>
      <c r="AV22" s="23" t="s">
        <v>111</v>
      </c>
      <c r="AW22" s="148" t="s">
        <v>198</v>
      </c>
      <c r="AX22" s="30" t="s">
        <v>150</v>
      </c>
      <c r="AY22" s="23" t="s">
        <v>171</v>
      </c>
      <c r="AZ22" s="30" t="s">
        <v>113</v>
      </c>
      <c r="BA22" s="88"/>
      <c r="BB22" s="88"/>
      <c r="BC22" s="156"/>
      <c r="BD22" s="94"/>
    </row>
    <row r="23" spans="1:56" s="13" customFormat="1" ht="180.75" customHeight="1" thickBot="1" x14ac:dyDescent="0.3">
      <c r="A23" s="86"/>
      <c r="B23" s="89"/>
      <c r="C23" s="89"/>
      <c r="D23" s="89"/>
      <c r="E23" s="97"/>
      <c r="F23" s="89"/>
      <c r="G23" s="95"/>
      <c r="H23" s="97"/>
      <c r="I23" s="89"/>
      <c r="J23" s="89"/>
      <c r="K23" s="89"/>
      <c r="L23" s="89"/>
      <c r="M23" s="100"/>
      <c r="N23" s="95"/>
      <c r="O23" s="100"/>
      <c r="P23" s="106"/>
      <c r="Q23" s="95"/>
      <c r="R23" s="89"/>
      <c r="S23" s="89"/>
      <c r="T23" s="112"/>
      <c r="U23" s="36">
        <v>3</v>
      </c>
      <c r="V23" s="23" t="s">
        <v>171</v>
      </c>
      <c r="W23" s="37" t="s">
        <v>142</v>
      </c>
      <c r="X23" s="37" t="s">
        <v>141</v>
      </c>
      <c r="Y23" s="38" t="str">
        <f t="shared" si="7"/>
        <v xml:space="preserve">Jefe Oficina de Control Interno de Gestión Elaboración, remisión a la alta gerencia y líderes de procesos, y publicación de informe de seguimientos y recomendaciones emitidas por el proceso., cumpliendo con las dispsicoones de publicidad , transparencia y  buen gobierno. </v>
      </c>
      <c r="Z23" s="37" t="s">
        <v>145</v>
      </c>
      <c r="AA23" s="39" t="s">
        <v>82</v>
      </c>
      <c r="AB23" s="40">
        <f t="shared" si="8"/>
        <v>0.15</v>
      </c>
      <c r="AC23" s="39" t="s">
        <v>73</v>
      </c>
      <c r="AD23" s="40">
        <f t="shared" si="9"/>
        <v>0.15</v>
      </c>
      <c r="AE23" s="39" t="s">
        <v>74</v>
      </c>
      <c r="AF23" s="40">
        <f t="shared" si="10"/>
        <v>0.5</v>
      </c>
      <c r="AG23" s="39" t="s">
        <v>75</v>
      </c>
      <c r="AH23" s="40">
        <f t="shared" si="11"/>
        <v>0.1</v>
      </c>
      <c r="AI23" s="39" t="s">
        <v>76</v>
      </c>
      <c r="AJ23" s="41">
        <f t="shared" si="12"/>
        <v>0.05</v>
      </c>
      <c r="AK23" s="27">
        <f>+IF(AA23="Preventivo",AK22-(AK22*(AB23+AD23)),(IF(AA23="Detectivo",AK22-(AK22*(AB23+AD23)),AK22)))</f>
        <v>0.1764</v>
      </c>
      <c r="AL23" s="100"/>
      <c r="AM23" s="95"/>
      <c r="AN23" s="27">
        <f>+IF(AA23="Correctivo",AN22-(AN22*(AB23+AD23)),AN22)</f>
        <v>0.6</v>
      </c>
      <c r="AO23" s="100"/>
      <c r="AP23" s="106"/>
      <c r="AQ23" s="95"/>
      <c r="AR23" s="97"/>
      <c r="AS23" s="97"/>
      <c r="AT23" s="42">
        <v>3</v>
      </c>
      <c r="AU23" s="37" t="s">
        <v>151</v>
      </c>
      <c r="AV23" s="23" t="s">
        <v>111</v>
      </c>
      <c r="AW23" s="148" t="s">
        <v>198</v>
      </c>
      <c r="AX23" s="37" t="s">
        <v>152</v>
      </c>
      <c r="AY23" s="23" t="s">
        <v>171</v>
      </c>
      <c r="AZ23" s="37" t="s">
        <v>113</v>
      </c>
      <c r="BA23" s="89"/>
      <c r="BB23" s="89"/>
      <c r="BC23" s="157"/>
      <c r="BD23" s="94"/>
    </row>
    <row r="24" spans="1:56" s="13" customFormat="1" ht="201" customHeight="1" thickBot="1" x14ac:dyDescent="0.3">
      <c r="A24" s="84" t="s">
        <v>85</v>
      </c>
      <c r="B24" s="87" t="s">
        <v>154</v>
      </c>
      <c r="C24" s="87" t="s">
        <v>67</v>
      </c>
      <c r="D24" s="87" t="s">
        <v>91</v>
      </c>
      <c r="E24" s="87" t="s">
        <v>90</v>
      </c>
      <c r="F24" s="87" t="s">
        <v>153</v>
      </c>
      <c r="G24" s="93" t="str">
        <f>+IF(OR(D24&lt;&gt;"",E24&lt;&gt;"",F24&lt;&gt;""),CONCATENATE("Posibilidad de ",D24," por ",E24," debido a ",F24),"")</f>
        <v xml:space="preserve">Posibilidad de afectación reputacional por pérdida de certificaciones 9001:2015 14011:2015 y 45001:2018 debido a  incumplimiento de requisitos. </v>
      </c>
      <c r="H24" s="96" t="s">
        <v>96</v>
      </c>
      <c r="I24" s="87" t="s">
        <v>65</v>
      </c>
      <c r="J24" s="87" t="s">
        <v>66</v>
      </c>
      <c r="K24" s="87" t="s">
        <v>99</v>
      </c>
      <c r="L24" s="87" t="s">
        <v>69</v>
      </c>
      <c r="M24" s="98">
        <f>+IF(K24="Máximo 2 veces",0.2,IF(K24="Entre 3 a 24 veces",0.4,IF(K24="Entre 24 a 500 veces",0.6,IF(K24="Entre 500 a 5000 veces",0.8,IF(K24="Mas de 5000 veces",1,"")))))</f>
        <v>0.4</v>
      </c>
      <c r="N24" s="93" t="str">
        <f>+IF(M24="","",IF(M24&gt;0.8,"Muy Alta",IF(AND(M24&lt;=0.8,M24&gt;0.6),"Alta",IF(AND(M24&lt;=0.6,M24&gt;0.4),"Media",IF(AND(M24&lt;=0.4,M24&gt;0.2),"Baja","Muy Baja")))))</f>
        <v>Baja</v>
      </c>
      <c r="O24" s="98">
        <f>+IF(L24="Menor a 10 SMLMV o afectación a un área/proceso",0.2,IF(L24="Entre 10 y 50 SMLMV o afectación interna",0.4,IF(L24="Entre 50 y 100 SMLMV o afectación con algunos usuarios",0.6,IF(L24="Entre 100 y 500 SMLMV o fectación a nivel municipal/departamental",0.8,IF(L24="Mayor a 500 SMLMV o afectación nacional",1,"")))))</f>
        <v>0.6</v>
      </c>
      <c r="P24" s="138" t="str">
        <f>+IF(L24="Menor a 10 SMLMV o afectación a un área/proceso","Leve",IF(L24="Entre 10 y 50 SMLMV o afectación interna","Menor",IF(L24="Entre 50 y 100 SMLMV o afectación con algunos usuarios","Moderado",IF(L24="Entre 100 y 500 SMLMV o fectación a nivel municipal/departamental","Mayor",IF(L24="Mayor a 500 SMLMV o afectación nacional","Catastrófico","")))))</f>
        <v>Moderado</v>
      </c>
      <c r="Q24" s="93" t="str">
        <f>+IF(OR(K24="",L24=""),"",IF(AND(P24="Catastrófico",N24&lt;&gt;""),"Extremo",IF(AND(P24="Mayor",N24&lt;&gt;""),"Alto",IF(AND(N24="Muy Alta",O24&gt;0.1,O24&lt;0.7),"Alto",IF(AND(N24="Alta",P24="Moderado"),"Alto",IF(O24*M24&lt;0.1,"Bajo",IF(AND(N24="Alta",O24&lt;0.5),"Moderado",IF(AND(N24="Media",O24&lt;0.7),"Moderado",IF(AND(N24="Baja",OR(P24="Moderado",P24="Menor")),"Moderado",IF(AND(N24="Muy Baja",P24="Moderado"),"Moderado",))))))))))</f>
        <v>Moderado</v>
      </c>
      <c r="R24" s="87" t="s">
        <v>70</v>
      </c>
      <c r="S24" s="87" t="s">
        <v>71</v>
      </c>
      <c r="T24" s="110">
        <v>0</v>
      </c>
      <c r="U24" s="22">
        <v>1</v>
      </c>
      <c r="V24" s="23" t="s">
        <v>171</v>
      </c>
      <c r="W24" s="23" t="s">
        <v>155</v>
      </c>
      <c r="X24" s="23" t="s">
        <v>156</v>
      </c>
      <c r="Y24" s="24" t="str">
        <f t="shared" ref="Y24:Y26" si="13">CONCATENATE(V24,W24,X24)</f>
        <v xml:space="preserve">Jefe Oficina de Control Interno de Gestión realizará la planeación, programación y la elaboración del plan de auditoría del sistema integrado de gestión dando alcance a la tercera linea de defensa de la entidad para el mantenimiento de las certificaciones del sistema </v>
      </c>
      <c r="Z24" s="23" t="s">
        <v>157</v>
      </c>
      <c r="AA24" s="25" t="s">
        <v>72</v>
      </c>
      <c r="AB24" s="26">
        <f>+IF(AA24="","",IF(AA24="Preventivo",0.25,IF(AA24="Detectivo",0.15,IF(AA24="Correctivo",0.1,))))</f>
        <v>0.25</v>
      </c>
      <c r="AC24" s="25" t="s">
        <v>73</v>
      </c>
      <c r="AD24" s="26">
        <f>+IF(AC24="","",IF(AC24="Automático",0.25,IF(AC24="Manual",0.15)))</f>
        <v>0.15</v>
      </c>
      <c r="AE24" s="25" t="s">
        <v>74</v>
      </c>
      <c r="AF24" s="26">
        <f>+IF(AE24="","",IF(AE24="Documentado",0.5,IF(AE24="Sin documentar",0)))</f>
        <v>0.5</v>
      </c>
      <c r="AG24" s="25" t="s">
        <v>75</v>
      </c>
      <c r="AH24" s="26">
        <f>+IF(AG24="","",IF(AG24="Continua",0.1,IF(AG24="Aleatoria",0.05)))</f>
        <v>0.1</v>
      </c>
      <c r="AI24" s="25" t="s">
        <v>76</v>
      </c>
      <c r="AJ24" s="27">
        <f>+IF(AI24="","",IF(AI24="Con registro",0.05,IF(AI24="Sin registro",0)))</f>
        <v>0.05</v>
      </c>
      <c r="AK24" s="27">
        <f>+IF(AA24="Preventivo",M24-(M24*(AB24+AD24)),(IF(AA24="Detectivo",M24-(M24*(AB24+AD24)),M24)))</f>
        <v>0.24</v>
      </c>
      <c r="AL24" s="98">
        <f>+IF(M24="","",MIN(AK24:AK26))</f>
        <v>0.16799999999999998</v>
      </c>
      <c r="AM24" s="93" t="str">
        <f>+IF(AL24="","",IF(AL24&gt;0.8,"Muy Alta",IF(AND(AL24&lt;=0.8,AL24&gt;0.6),"Alta",IF(AND(AL24&lt;=0.6,AL24&gt;0.4),"Media",IF(AND(AL24&lt;=0.4,AL24&gt;0.2),"Baja","Muy Baja")))))</f>
        <v>Muy Baja</v>
      </c>
      <c r="AN24" s="27">
        <f>+IF(O24="Correctivo",O24-(O24*(AB24+AD24)),O24)</f>
        <v>0.6</v>
      </c>
      <c r="AO24" s="98">
        <f>+IF(L24="","",MIN(AN25:AN26))</f>
        <v>0.44999999999999996</v>
      </c>
      <c r="AP24" s="104" t="str">
        <f>+IF(AO24="","",IF(AO24&gt;0.8,"Catastrófico",IF(AND(AO24&lt;=0.8,AO24&gt;0.6),"Mayor",IF(AND(AO24&lt;=0.6,AO24&gt;0.4),"Moderado",IF(AND(AO24&lt;=0.4,AO24&gt;0.2),"Menor","Leve")))))</f>
        <v>Moderado</v>
      </c>
      <c r="AQ24" s="93" t="str">
        <f>+IF(OR(AL24="",AO24=""),"",IF(AND(AP24="Catastrófico",AM24&lt;&gt;""),"Extremo",IF(AND(AP24="Mayor",AM24&lt;&gt;""),"Alto",IF(AND(AM24="Muy Alta",AO24&gt;0.1,AO24&lt;0.7),"Alto",IF(AND(AM24="Alta",AP24="Moderado"),"Alto",IF(AO24*AL24&lt;0.1,"Bajo",IF(AND(AM24="Alta",AO24&lt;0.5),"Moderado",IF(AND(AM24="Media",AO24&lt;0.7),"Moderado",IF(AND(AM24="Baja",OR(AP24="Moderado",AP24="Menor")),"Moderado",IF(AND(AM24="Muy Baja",AP24="Moderado"),"Moderado",))))))))))</f>
        <v>Bajo</v>
      </c>
      <c r="AR24" s="96" t="s">
        <v>170</v>
      </c>
      <c r="AS24" s="101"/>
      <c r="AT24" s="28">
        <v>1</v>
      </c>
      <c r="AU24" s="23" t="s">
        <v>161</v>
      </c>
      <c r="AV24" s="23" t="s">
        <v>111</v>
      </c>
      <c r="AW24" s="146" t="s">
        <v>187</v>
      </c>
      <c r="AX24" s="23" t="s">
        <v>162</v>
      </c>
      <c r="AY24" s="23" t="s">
        <v>171</v>
      </c>
      <c r="AZ24" s="23" t="s">
        <v>113</v>
      </c>
      <c r="BA24" s="87" t="s">
        <v>129</v>
      </c>
      <c r="BB24" s="115">
        <v>45786</v>
      </c>
      <c r="BC24" s="155"/>
      <c r="BD24" s="94" t="s">
        <v>194</v>
      </c>
    </row>
    <row r="25" spans="1:56" s="13" customFormat="1" ht="201" customHeight="1" thickBot="1" x14ac:dyDescent="0.3">
      <c r="A25" s="85"/>
      <c r="B25" s="88"/>
      <c r="C25" s="88"/>
      <c r="D25" s="88"/>
      <c r="E25" s="88"/>
      <c r="F25" s="88"/>
      <c r="G25" s="94"/>
      <c r="H25" s="68"/>
      <c r="I25" s="88"/>
      <c r="J25" s="88"/>
      <c r="K25" s="88"/>
      <c r="L25" s="88"/>
      <c r="M25" s="99"/>
      <c r="N25" s="94"/>
      <c r="O25" s="99"/>
      <c r="P25" s="65"/>
      <c r="Q25" s="94"/>
      <c r="R25" s="88"/>
      <c r="S25" s="88"/>
      <c r="T25" s="111"/>
      <c r="U25" s="29">
        <v>2</v>
      </c>
      <c r="V25" s="23" t="s">
        <v>171</v>
      </c>
      <c r="W25" s="30" t="s">
        <v>160</v>
      </c>
      <c r="X25" s="30" t="s">
        <v>158</v>
      </c>
      <c r="Y25" s="31" t="str">
        <f t="shared" si="13"/>
        <v>Jefe Oficina de Control Interno de Gestión realizará seguimiento a planes de mejoramiento de las no conformidades emitidas en la auditoría inmediatamente anterior con el fin de evitar no conformidades mayores</v>
      </c>
      <c r="Z25" s="30" t="s">
        <v>159</v>
      </c>
      <c r="AA25" s="32" t="s">
        <v>109</v>
      </c>
      <c r="AB25" s="33">
        <f t="shared" ref="AB25:AB26" si="14">+IF(AA25="","",IF(AA25="Preventivo",0.25,IF(AA25="Detectivo",0.15,IF(AA25="Correctivo",0.1,))))</f>
        <v>0.1</v>
      </c>
      <c r="AC25" s="32" t="s">
        <v>73</v>
      </c>
      <c r="AD25" s="33">
        <f t="shared" ref="AD25:AD26" si="15">+IF(AC25="","",IF(AC25="Automático",0.25,IF(AC25="Manual",0.15)))</f>
        <v>0.15</v>
      </c>
      <c r="AE25" s="32" t="s">
        <v>74</v>
      </c>
      <c r="AF25" s="33">
        <f t="shared" ref="AF25:AF26" si="16">+IF(AE25="","",IF(AE25="Documentado",0.5,IF(AE25="Sin documentar",0)))</f>
        <v>0.5</v>
      </c>
      <c r="AG25" s="32" t="s">
        <v>75</v>
      </c>
      <c r="AH25" s="33">
        <f t="shared" ref="AH25:AH26" si="17">+IF(AG25="","",IF(AG25="Continua",0.1,IF(AG25="Aleatoria",0.05)))</f>
        <v>0.1</v>
      </c>
      <c r="AI25" s="32" t="s">
        <v>76</v>
      </c>
      <c r="AJ25" s="34">
        <f t="shared" ref="AJ25:AJ26" si="18">+IF(AI25="","",IF(AI25="Con registro",0.05,IF(AI25="Sin registro",0)))</f>
        <v>0.05</v>
      </c>
      <c r="AK25" s="27">
        <f>+IF(AA25="Preventivo",AK24-(AK24*(AB25+AD25)),(IF(AA25="Detectivo",AK24-(AK24*(AB25+AD25)),AK24)))</f>
        <v>0.24</v>
      </c>
      <c r="AL25" s="99"/>
      <c r="AM25" s="94"/>
      <c r="AN25" s="27">
        <f>+IF(AA25="Correctivo",AN24-(AN24*(AB25+AD25)),AN24)</f>
        <v>0.44999999999999996</v>
      </c>
      <c r="AO25" s="99"/>
      <c r="AP25" s="105"/>
      <c r="AQ25" s="94"/>
      <c r="AR25" s="68"/>
      <c r="AS25" s="68"/>
      <c r="AT25" s="35">
        <v>2</v>
      </c>
      <c r="AU25" s="30" t="s">
        <v>163</v>
      </c>
      <c r="AV25" s="23" t="s">
        <v>111</v>
      </c>
      <c r="AW25" s="146" t="s">
        <v>187</v>
      </c>
      <c r="AX25" s="30" t="s">
        <v>167</v>
      </c>
      <c r="AY25" s="23" t="s">
        <v>171</v>
      </c>
      <c r="AZ25" s="30" t="s">
        <v>113</v>
      </c>
      <c r="BA25" s="88"/>
      <c r="BB25" s="88"/>
      <c r="BC25" s="156"/>
      <c r="BD25" s="94"/>
    </row>
    <row r="26" spans="1:56" s="13" customFormat="1" ht="201" customHeight="1" thickBot="1" x14ac:dyDescent="0.3">
      <c r="A26" s="137"/>
      <c r="B26" s="67"/>
      <c r="C26" s="67"/>
      <c r="D26" s="67"/>
      <c r="E26" s="67"/>
      <c r="F26" s="67"/>
      <c r="G26" s="58"/>
      <c r="H26" s="68"/>
      <c r="I26" s="67"/>
      <c r="J26" s="67"/>
      <c r="K26" s="67"/>
      <c r="L26" s="67"/>
      <c r="M26" s="61"/>
      <c r="N26" s="58"/>
      <c r="O26" s="61"/>
      <c r="P26" s="65"/>
      <c r="Q26" s="58"/>
      <c r="R26" s="67"/>
      <c r="S26" s="67"/>
      <c r="T26" s="78"/>
      <c r="U26" s="48">
        <v>3</v>
      </c>
      <c r="V26" s="45" t="s">
        <v>171</v>
      </c>
      <c r="W26" s="46" t="s">
        <v>164</v>
      </c>
      <c r="X26" s="46" t="s">
        <v>165</v>
      </c>
      <c r="Y26" s="47" t="str">
        <f t="shared" si="13"/>
        <v xml:space="preserve">Jefe Oficina de Control Interno de Gestión Emitirá un informe final sobre el cierre de no conformidades,  que será dirigido a la alta gerencia </v>
      </c>
      <c r="Z26" s="46" t="s">
        <v>145</v>
      </c>
      <c r="AA26" s="49" t="s">
        <v>82</v>
      </c>
      <c r="AB26" s="50">
        <f t="shared" si="14"/>
        <v>0.15</v>
      </c>
      <c r="AC26" s="49" t="s">
        <v>73</v>
      </c>
      <c r="AD26" s="50">
        <f t="shared" si="15"/>
        <v>0.15</v>
      </c>
      <c r="AE26" s="49" t="s">
        <v>74</v>
      </c>
      <c r="AF26" s="50">
        <f t="shared" si="16"/>
        <v>0.5</v>
      </c>
      <c r="AG26" s="49" t="s">
        <v>75</v>
      </c>
      <c r="AH26" s="50">
        <f t="shared" si="17"/>
        <v>0.1</v>
      </c>
      <c r="AI26" s="49" t="s">
        <v>76</v>
      </c>
      <c r="AJ26" s="51">
        <f t="shared" si="18"/>
        <v>0.05</v>
      </c>
      <c r="AK26" s="52">
        <f>+IF(AA26="Preventivo",AK25-(AK25*(AB26+AD26)),(IF(AA26="Detectivo",AK25-(AK25*(AB26+AD26)),AK25)))</f>
        <v>0.16799999999999998</v>
      </c>
      <c r="AL26" s="61"/>
      <c r="AM26" s="58"/>
      <c r="AN26" s="52">
        <f>+IF(AA26="Correctivo",AN25-(AN25*(AB26+AD26)),AN25)</f>
        <v>0.44999999999999996</v>
      </c>
      <c r="AO26" s="61"/>
      <c r="AP26" s="64"/>
      <c r="AQ26" s="58"/>
      <c r="AR26" s="68"/>
      <c r="AS26" s="68"/>
      <c r="AT26" s="53">
        <v>3</v>
      </c>
      <c r="AU26" s="46" t="s">
        <v>166</v>
      </c>
      <c r="AV26" s="45" t="s">
        <v>111</v>
      </c>
      <c r="AW26" s="149" t="s">
        <v>187</v>
      </c>
      <c r="AX26" s="46" t="s">
        <v>168</v>
      </c>
      <c r="AY26" s="45" t="s">
        <v>171</v>
      </c>
      <c r="AZ26" s="46" t="s">
        <v>113</v>
      </c>
      <c r="BA26" s="67"/>
      <c r="BB26" s="89"/>
      <c r="BC26" s="157"/>
      <c r="BD26" s="58"/>
    </row>
    <row r="27" spans="1:56" s="13" customFormat="1" ht="201" customHeight="1" x14ac:dyDescent="0.25">
      <c r="A27" s="70" t="s">
        <v>175</v>
      </c>
      <c r="B27" s="88" t="s">
        <v>176</v>
      </c>
      <c r="C27" s="88" t="s">
        <v>92</v>
      </c>
      <c r="D27" s="88" t="s">
        <v>80</v>
      </c>
      <c r="E27" s="88" t="s">
        <v>191</v>
      </c>
      <c r="F27" s="88" t="s">
        <v>192</v>
      </c>
      <c r="G27" s="94" t="str">
        <f>+IF(OR(D27&lt;&gt;"",E27&lt;&gt;"",F27&lt;&gt;""),CONCATENATE("Posibilidad de ",D27," por ",E27," debido a ",F27),"")</f>
        <v>Posibilidad de afectación económica y reputacional por rotación del personal  debido a  falta de conocimiento y/o de la información del proceso</v>
      </c>
      <c r="H27" s="88" t="s">
        <v>177</v>
      </c>
      <c r="I27" s="88" t="s">
        <v>65</v>
      </c>
      <c r="J27" s="88" t="s">
        <v>66</v>
      </c>
      <c r="K27" s="88" t="s">
        <v>178</v>
      </c>
      <c r="L27" s="88" t="s">
        <v>69</v>
      </c>
      <c r="M27" s="99">
        <f>+IF(K27="Máximo 2 veces",0.2,IF(K27="Entre 3 a 24 veces",0.4,IF(K27="Entre 24 a 500 veces",0.6,IF(K27="Entre 500 a 5000 veces",0.8,IF(K27="Mas de 5000 veces",1,"")))))</f>
        <v>0.2</v>
      </c>
      <c r="N27" s="94" t="str">
        <f>+IF(M27="","",IF(M27&gt;0.8,"Muy Alta",IF(AND(M27&lt;=0.8,M27&gt;0.6),"Alta",IF(AND(M27&lt;=0.6,M27&gt;0.4),"Media",IF(AND(M27&lt;=0.4,M27&gt;0.2),"Baja","Muy Baja")))))</f>
        <v>Muy Baja</v>
      </c>
      <c r="O27" s="99">
        <f>+IF(L27="Menor a 10 SMLMV o afectación a un área/proceso",0.2,IF(L27="Entre 10 y 50 SMLMV o afectación interna",0.4,IF(L27="Entre 50 y 100 SMLMV o afectación con algunos usuarios",0.6,IF(L27="Entre 100 y 500 SMLMV o fectación a nivel municipal/departamental",0.8,IF(L27="Mayor a 500 SMLMV o afectación nacional",1,"")))))</f>
        <v>0.6</v>
      </c>
      <c r="P27" s="64" t="str">
        <f>+IF(L27="Menor a 10 SMLMV o afectación a un área/proceso","Leve",IF(L27="Entre 10 y 50 SMLMV o afectación interna","Menor",IF(L27="Entre 50 y 100 SMLMV o afectación con algunos usuarios","Moderado",IF(L27="Entre 100 y 500 SMLMV o fectación a nivel municipal/departamental","Mayor",IF(L27="Mayor a 500 SMLMV o afectación nacional","Catastrófico","")))))</f>
        <v>Moderado</v>
      </c>
      <c r="Q27" s="58" t="str">
        <f>+IF(OR(K27="",L27=""),"",IF(AND(P27="Catastrófico",N27&lt;&gt;""),"Extremo",IF(AND(P27="Mayor",N27&lt;&gt;""),"Alto",IF(AND(N27="Muy Alta",O27&gt;0.1,O27&lt;0.7),"Alto",IF(AND(N27="Alta",P27="Moderado"),"Alto",IF(O27*M27&lt;0.1,"Bajo",IF(AND(N27="Alta",O27&lt;0.5),"Moderado",IF(AND(N27="Media",O27&lt;0.7),"Moderado",IF(AND(N27="Baja",OR(P27="Moderado",P27="Menor")),"Moderado",IF(AND(N27="Muy Baja",P27="Moderado"),"Moderado",))))))))))</f>
        <v>Moderado</v>
      </c>
      <c r="R27" s="67" t="s">
        <v>70</v>
      </c>
      <c r="S27" s="67" t="s">
        <v>71</v>
      </c>
      <c r="T27" s="78">
        <v>0</v>
      </c>
      <c r="U27" s="29">
        <v>1</v>
      </c>
      <c r="V27" s="30" t="s">
        <v>171</v>
      </c>
      <c r="W27" s="30" t="s">
        <v>181</v>
      </c>
      <c r="X27" s="30" t="s">
        <v>179</v>
      </c>
      <c r="Y27" s="31" t="str">
        <f t="shared" ref="Y27:Y29" si="19">CONCATENATE(V27,W27,X27)</f>
        <v>Jefe Oficina de Control Interno de Gestión Elaborará procedimientos encaminados a documentar las funciones principales de la oficina de control interno con el fin de aplicar las disposiciones normativas vigentes.</v>
      </c>
      <c r="Z27" s="30" t="s">
        <v>183</v>
      </c>
      <c r="AA27" s="32" t="s">
        <v>82</v>
      </c>
      <c r="AB27" s="33">
        <f>+IF(AA27="","",IF(AA27="Preventivo",0.25,IF(AA27="Detectivo",0.15,IF(AA27="Correctivo",0.1,))))</f>
        <v>0.15</v>
      </c>
      <c r="AC27" s="32" t="s">
        <v>73</v>
      </c>
      <c r="AD27" s="33">
        <f>+IF(AC27="","",IF(AC27="Automático",0.25,IF(AC27="Manual",0.15)))</f>
        <v>0.15</v>
      </c>
      <c r="AE27" s="32" t="s">
        <v>74</v>
      </c>
      <c r="AF27" s="33">
        <f>+IF(AE27="","",IF(AE27="Documentado",0.5,IF(AE27="Sin documentar",0)))</f>
        <v>0.5</v>
      </c>
      <c r="AG27" s="32" t="s">
        <v>75</v>
      </c>
      <c r="AH27" s="33">
        <f>+IF(AG27="","",IF(AG27="Continua",0.1,IF(AG27="Aleatoria",0.05)))</f>
        <v>0.1</v>
      </c>
      <c r="AI27" s="32" t="s">
        <v>76</v>
      </c>
      <c r="AJ27" s="34">
        <f>+IF(AI27="","",IF(AI27="Con registro",0.05,IF(AI27="Sin registro",0)))</f>
        <v>0.05</v>
      </c>
      <c r="AK27" s="34">
        <f>+IF(AA27="Preventivo",M27-(M27*(AB27+AD27)),(IF(AA27="Detectivo",M27-(M27*(AB27+AD27)),M27)))</f>
        <v>0.14000000000000001</v>
      </c>
      <c r="AL27" s="99">
        <f>+IF(M27="","",MIN(AK27:AK28))</f>
        <v>9.8000000000000004E-2</v>
      </c>
      <c r="AM27" s="94" t="str">
        <f>+IF(AL27="","",IF(AL27&gt;0.8,"Muy Alta",IF(AND(AL27&lt;=0.8,AL27&gt;0.6),"Alta",IF(AND(AL27&lt;=0.6,AL27&gt;0.4),"Media",IF(AND(AL27&lt;=0.4,AL27&gt;0.2),"Baja","Muy Baja")))))</f>
        <v>Muy Baja</v>
      </c>
      <c r="AN27" s="34">
        <f>+IF(O27="Correctivo",O27-(O27*(AB27+AD27)),O27)</f>
        <v>0.6</v>
      </c>
      <c r="AO27" s="99">
        <f>+IF(L27="","",MIN(AN28:AN28))</f>
        <v>0.6</v>
      </c>
      <c r="AP27" s="105" t="str">
        <f>+IF(AO27="","",IF(AO27&gt;0.8,"Catastrófico",IF(AND(AO27&lt;=0.8,AO27&gt;0.6),"Mayor",IF(AND(AO27&lt;=0.6,AO27&gt;0.4),"Moderado",IF(AND(AO27&lt;=0.4,AO27&gt;0.2),"Menor","Leve")))))</f>
        <v>Moderado</v>
      </c>
      <c r="AQ27" s="94" t="str">
        <f>+IF(OR(AL27="",AO27=""),"",IF(AND(AP27="Catastrófico",AM27&lt;&gt;""),"Extremo",IF(AND(AP27="Mayor",AM27&lt;&gt;""),"Alto",IF(AND(AM27="Muy Alta",AO27&gt;0.1,AO27&lt;0.7),"Alto",IF(AND(AM27="Alta",AP27="Moderado"),"Alto",IF(AO27*AL27&lt;0.1,"Bajo",IF(AND(AM27="Alta",AO27&lt;0.5),"Moderado",IF(AND(AM27="Media",AO27&lt;0.7),"Moderado",IF(AND(AM27="Baja",OR(AP27="Moderado",AP27="Menor")),"Moderado",IF(AND(AM27="Muy Baja",AP27="Moderado"),"Moderado",))))))))))</f>
        <v>Bajo</v>
      </c>
      <c r="AR27" s="88" t="s">
        <v>185</v>
      </c>
      <c r="AS27" s="140"/>
      <c r="AT27" s="35">
        <v>1</v>
      </c>
      <c r="AU27" s="30" t="s">
        <v>186</v>
      </c>
      <c r="AV27" s="30" t="s">
        <v>111</v>
      </c>
      <c r="AW27" s="148" t="s">
        <v>187</v>
      </c>
      <c r="AX27" s="30" t="s">
        <v>193</v>
      </c>
      <c r="AY27" s="30" t="s">
        <v>171</v>
      </c>
      <c r="AZ27" s="30" t="s">
        <v>113</v>
      </c>
      <c r="BA27" s="88" t="s">
        <v>129</v>
      </c>
      <c r="BB27" s="144">
        <v>45786</v>
      </c>
      <c r="BC27" s="155"/>
      <c r="BD27" s="94" t="s">
        <v>194</v>
      </c>
    </row>
    <row r="28" spans="1:56" s="13" customFormat="1" ht="201" customHeight="1" x14ac:dyDescent="0.25">
      <c r="A28" s="141"/>
      <c r="B28" s="67"/>
      <c r="C28" s="67"/>
      <c r="D28" s="67"/>
      <c r="E28" s="67"/>
      <c r="F28" s="67"/>
      <c r="G28" s="58"/>
      <c r="H28" s="67"/>
      <c r="I28" s="67"/>
      <c r="J28" s="67"/>
      <c r="K28" s="67"/>
      <c r="L28" s="67"/>
      <c r="M28" s="61"/>
      <c r="N28" s="58"/>
      <c r="O28" s="61"/>
      <c r="P28" s="65"/>
      <c r="Q28" s="59"/>
      <c r="R28" s="68"/>
      <c r="S28" s="68"/>
      <c r="T28" s="79"/>
      <c r="U28" s="48">
        <v>2</v>
      </c>
      <c r="V28" s="46" t="s">
        <v>171</v>
      </c>
      <c r="W28" s="46" t="s">
        <v>180</v>
      </c>
      <c r="X28" s="46" t="s">
        <v>182</v>
      </c>
      <c r="Y28" s="47" t="str">
        <f t="shared" si="19"/>
        <v>Jefe Oficina de Control Interno de Gestión Solicitará la inducción y reinducción focalizada en el manual de funciones para el personal del área, solicitud realizada a la Dirección Administrativa - Grupo de Gestión Humana y SST.</v>
      </c>
      <c r="Z28" s="46" t="s">
        <v>184</v>
      </c>
      <c r="AA28" s="49" t="s">
        <v>82</v>
      </c>
      <c r="AB28" s="50">
        <f t="shared" ref="AB28" si="20">+IF(AA28="","",IF(AA28="Preventivo",0.25,IF(AA28="Detectivo",0.15,IF(AA28="Correctivo",0.1,))))</f>
        <v>0.15</v>
      </c>
      <c r="AC28" s="49" t="s">
        <v>73</v>
      </c>
      <c r="AD28" s="50">
        <f t="shared" ref="AD28" si="21">+IF(AC28="","",IF(AC28="Automático",0.25,IF(AC28="Manual",0.15)))</f>
        <v>0.15</v>
      </c>
      <c r="AE28" s="49" t="s">
        <v>74</v>
      </c>
      <c r="AF28" s="50">
        <f t="shared" ref="AF28" si="22">+IF(AE28="","",IF(AE28="Documentado",0.5,IF(AE28="Sin documentar",0)))</f>
        <v>0.5</v>
      </c>
      <c r="AG28" s="49" t="s">
        <v>75</v>
      </c>
      <c r="AH28" s="50">
        <f t="shared" ref="AH28" si="23">+IF(AG28="","",IF(AG28="Continua",0.1,IF(AG28="Aleatoria",0.05)))</f>
        <v>0.1</v>
      </c>
      <c r="AI28" s="49" t="s">
        <v>76</v>
      </c>
      <c r="AJ28" s="51">
        <f t="shared" ref="AJ28" si="24">+IF(AI28="","",IF(AI28="Con registro",0.05,IF(AI28="Sin registro",0)))</f>
        <v>0.05</v>
      </c>
      <c r="AK28" s="51">
        <f>+IF(AA28="Preventivo",AK27-(AK27*(AB28+AD28)),(IF(AA28="Detectivo",AK27-(AK27*(AB28+AD28)),AK27)))</f>
        <v>9.8000000000000004E-2</v>
      </c>
      <c r="AL28" s="61"/>
      <c r="AM28" s="58"/>
      <c r="AN28" s="51">
        <f>+IF(AA28="Correctivo",AN27-(AN27*(AB28+AD28)),AN27)</f>
        <v>0.6</v>
      </c>
      <c r="AO28" s="61"/>
      <c r="AP28" s="64"/>
      <c r="AQ28" s="58"/>
      <c r="AR28" s="67"/>
      <c r="AS28" s="67"/>
      <c r="AT28" s="53">
        <v>2</v>
      </c>
      <c r="AU28" s="46" t="s">
        <v>188</v>
      </c>
      <c r="AV28" s="46" t="s">
        <v>111</v>
      </c>
      <c r="AW28" s="150" t="s">
        <v>187</v>
      </c>
      <c r="AX28" s="46" t="s">
        <v>189</v>
      </c>
      <c r="AY28" s="46" t="s">
        <v>171</v>
      </c>
      <c r="AZ28" s="46" t="s">
        <v>135</v>
      </c>
      <c r="BA28" s="67"/>
      <c r="BB28" s="145"/>
      <c r="BC28" s="157"/>
      <c r="BD28" s="58"/>
    </row>
    <row r="29" spans="1:56" s="13" customFormat="1" ht="201" customHeight="1" x14ac:dyDescent="0.25">
      <c r="A29" s="70" t="s">
        <v>199</v>
      </c>
      <c r="B29" s="71" t="s">
        <v>200</v>
      </c>
      <c r="C29" s="72" t="s">
        <v>67</v>
      </c>
      <c r="D29" s="72" t="s">
        <v>80</v>
      </c>
      <c r="E29" s="72" t="s">
        <v>210</v>
      </c>
      <c r="F29" s="72" t="s">
        <v>211</v>
      </c>
      <c r="G29" s="58" t="str">
        <f>+IF(OR(D29&lt;&gt;"",E29&lt;&gt;"",F29&lt;&gt;""),CONCATENATE("Posibilidad de ",D29," por ",E29," debido a ",F29),"")</f>
        <v xml:space="preserve">Posibilidad de afectación económica y reputacional por sanciones de organismos de control  debido a deficiencias en la calidad de la información presentada a los respectivos entes de control </v>
      </c>
      <c r="H29" s="67" t="s">
        <v>212</v>
      </c>
      <c r="I29" s="67" t="s">
        <v>65</v>
      </c>
      <c r="J29" s="67" t="s">
        <v>66</v>
      </c>
      <c r="K29" s="67" t="s">
        <v>68</v>
      </c>
      <c r="L29" s="67" t="s">
        <v>213</v>
      </c>
      <c r="M29" s="61">
        <f>+IF(K29="Máximo 2 veces",0.2,IF(K29="Entre 3 a 24 veces",0.4,IF(K29="Entre 24 a 500 veces",0.6,IF(K29="Entre 500 a 5000 veces",0.8,IF(K29="Mas de 5000 veces",1,"")))))</f>
        <v>0.6</v>
      </c>
      <c r="N29" s="58" t="str">
        <f>+IF(M29="","",IF(M29&gt;0.8,"Muy Alta",IF(AND(M29&lt;=0.8,M29&gt;0.6),"Alta",IF(AND(M29&lt;=0.6,M29&gt;0.4),"Media",IF(AND(M29&lt;=0.4,M29&gt;0.2),"Baja","Muy Baja")))))</f>
        <v>Media</v>
      </c>
      <c r="O29" s="61">
        <f>+IF(L29="Menor a 10 SMLMV o afectación a un área/proceso",0.2,IF(L29="Entre 10 y 50 SMLMV o afectación interna",0.4,IF(L29="Entre 50 y 100 SMLMV o afectación con algunos usuarios",0.6,IF(L29="Entre 100 y 500 SMLMV o fectación a nivel municipal/departamental",0.8,IF(L29="Mayor a 500 SMLMV o afectación nacional",1,"")))))</f>
        <v>0.4</v>
      </c>
      <c r="P29" s="64" t="str">
        <f>+IF(L29="Menor a 10 SMLMV o afectación a un área/proceso","Leve",IF(L29="Entre 10 y 50 SMLMV o afectación interna","Menor",IF(L29="Entre 50 y 100 SMLMV o afectación con algunos usuarios","Moderado",IF(L29="Entre 100 y 500 SMLMV o fectación a nivel municipal/departamental","Mayor",IF(L29="Mayor a 500 SMLMV o afectación nacional","Catastrófico","")))))</f>
        <v>Menor</v>
      </c>
      <c r="Q29" s="58" t="str">
        <f>+IF(OR(K29="",L29=""),"",IF(AND(P29="Catastrófico",N29&lt;&gt;""),"Extremo",IF(AND(P29="Mayor",N29&lt;&gt;""),"Alto",IF(AND(N29="Muy Alta",O29&gt;0.1,O29&lt;0.7),"Alto",IF(AND(N29="Alta",P29="Moderado"),"Alto",IF(O29*M29&lt;0.1,"Bajo",IF(AND(N29="Alta",O29&lt;0.5),"Moderado",IF(AND(N29="Media",O29&lt;0.7),"Moderado",IF(AND(N29="Baja",OR(P29="Moderado",P29="Menor")),"Moderado",IF(AND(N29="Muy Baja",P29="Moderado"),"Moderado",))))))))))</f>
        <v>Moderado</v>
      </c>
      <c r="R29" s="67" t="s">
        <v>70</v>
      </c>
      <c r="S29" s="75" t="s">
        <v>71</v>
      </c>
      <c r="T29" s="78">
        <v>1</v>
      </c>
      <c r="U29" s="29">
        <v>1</v>
      </c>
      <c r="V29" s="30" t="s">
        <v>171</v>
      </c>
      <c r="W29" s="30" t="s">
        <v>201</v>
      </c>
      <c r="X29" s="30" t="s">
        <v>202</v>
      </c>
      <c r="Y29" s="31" t="str">
        <f t="shared" si="19"/>
        <v>Jefe Oficina de Control Interno de Gestión Realizará la Auditoría Interna Financiera y de Gestión durante la vigencia, en donde se hará revisión a la cartera de alumbrado público</v>
      </c>
      <c r="Z29" s="30" t="s">
        <v>203</v>
      </c>
      <c r="AA29" s="32" t="s">
        <v>82</v>
      </c>
      <c r="AB29" s="33">
        <f t="shared" ref="AB29" si="25">+IF(AA29="","",IF(AA29="Preventivo",0.25,IF(AA29="Detectivo",0.15,IF(AA29="Correctivo",0.1,))))</f>
        <v>0.15</v>
      </c>
      <c r="AC29" s="32" t="s">
        <v>73</v>
      </c>
      <c r="AD29" s="33">
        <f t="shared" ref="AD29" si="26">+IF(AC29="","",IF(AC29="Automático",0.25,IF(AC29="Manual",0.15)))</f>
        <v>0.15</v>
      </c>
      <c r="AE29" s="32" t="s">
        <v>74</v>
      </c>
      <c r="AF29" s="33">
        <f t="shared" ref="AF29" si="27">+IF(AE29="","",IF(AE29="Documentado",0.5,IF(AE29="Sin documentar",0)))</f>
        <v>0.5</v>
      </c>
      <c r="AG29" s="32" t="s">
        <v>75</v>
      </c>
      <c r="AH29" s="33">
        <f t="shared" ref="AH29" si="28">+IF(AG29="","",IF(AG29="Continua",0.1,IF(AG29="Aleatoria",0.05)))</f>
        <v>0.1</v>
      </c>
      <c r="AI29" s="32" t="s">
        <v>76</v>
      </c>
      <c r="AJ29" s="34"/>
      <c r="AK29" s="34"/>
      <c r="AL29" s="61">
        <f>+IF(M29="","",MIN(AK29:AK30))</f>
        <v>0</v>
      </c>
      <c r="AM29" s="58" t="str">
        <f>+IF(AL29="","",IF(AL29&gt;0.8,"Muy Alta",IF(AND(AL29&lt;=0.8,AL29&gt;0.6),"Alta",IF(AND(AL29&lt;=0.6,AL29&gt;0.4),"Media",IF(AND(AL29&lt;=0.4,AL29&gt;0.2),"Baja","Muy Baja")))))</f>
        <v>Muy Baja</v>
      </c>
      <c r="AN29" s="34"/>
      <c r="AO29" s="61">
        <f>+IF(L29="","",MIN(AN30:AN30))</f>
        <v>0</v>
      </c>
      <c r="AP29" s="64" t="str">
        <f>+IF(AO29="","",IF(AO29&gt;0.8,"Catastrófico",IF(AND(AO29&lt;=0.8,AO29&gt;0.6),"Mayor",IF(AND(AO29&lt;=0.6,AO29&gt;0.4),"Moderado",IF(AND(AO29&lt;=0.4,AO29&gt;0.2),"Menor","Leve")))))</f>
        <v>Leve</v>
      </c>
      <c r="AQ29" s="58" t="str">
        <f>+IF(OR(AL29="",AO29=""),"",IF(AND(AP29="Catastrófico",AM29&lt;&gt;""),"Extremo",IF(AND(AP29="Mayor",AM29&lt;&gt;""),"Alto",IF(AND(AM29="Muy Alta",AO29&gt;0.1,AO29&lt;0.7),"Alto",IF(AND(AM29="Alta",AP29="Moderado"),"Alto",IF(AO29*AL29&lt;0.1,"Bajo",IF(AND(AM29="Alta",AO29&lt;0.5),"Moderado",IF(AND(AM29="Media",AO29&lt;0.7),"Moderado",IF(AND(AM29="Baja",OR(AP29="Moderado",AP29="Menor")),"Moderado",IF(AND(AM29="Muy Baja",AP29="Moderado"),"Moderado",))))))))))</f>
        <v>Bajo</v>
      </c>
      <c r="AR29" s="67" t="s">
        <v>205</v>
      </c>
      <c r="AS29" s="67"/>
      <c r="AT29" s="35">
        <v>1</v>
      </c>
      <c r="AU29" s="30" t="s">
        <v>208</v>
      </c>
      <c r="AV29" s="30" t="s">
        <v>111</v>
      </c>
      <c r="AW29" s="148" t="s">
        <v>206</v>
      </c>
      <c r="AX29" s="30" t="s">
        <v>207</v>
      </c>
      <c r="AY29" s="30" t="s">
        <v>171</v>
      </c>
      <c r="AZ29" s="30" t="s">
        <v>135</v>
      </c>
      <c r="BA29" s="30" t="s">
        <v>129</v>
      </c>
      <c r="BB29" s="54">
        <v>45786</v>
      </c>
      <c r="BC29" s="155"/>
      <c r="BD29" s="31"/>
    </row>
    <row r="30" spans="1:56" ht="18.75" hidden="1" customHeight="1" x14ac:dyDescent="0.25">
      <c r="A30" s="70"/>
      <c r="B30" s="71"/>
      <c r="C30" s="73"/>
      <c r="D30" s="73"/>
      <c r="E30" s="73"/>
      <c r="F30" s="73"/>
      <c r="G30" s="59"/>
      <c r="H30" s="68"/>
      <c r="I30" s="68"/>
      <c r="J30" s="68"/>
      <c r="K30" s="68"/>
      <c r="L30" s="68"/>
      <c r="M30" s="62"/>
      <c r="N30" s="59"/>
      <c r="O30" s="62"/>
      <c r="P30" s="65"/>
      <c r="Q30" s="59"/>
      <c r="R30" s="68"/>
      <c r="S30" s="76"/>
      <c r="T30" s="79"/>
      <c r="U30" s="55"/>
      <c r="V30" s="55"/>
      <c r="W30" s="55"/>
      <c r="X30" s="55"/>
      <c r="Y30" s="55"/>
      <c r="Z30" s="55"/>
      <c r="AA30" s="55"/>
      <c r="AB30" s="55"/>
      <c r="AC30" s="55"/>
      <c r="AD30" s="55"/>
      <c r="AE30" s="55"/>
      <c r="AF30" s="55"/>
      <c r="AG30" s="55"/>
      <c r="AH30" s="55"/>
      <c r="AI30" s="55"/>
      <c r="AJ30" s="55"/>
      <c r="AK30" s="55"/>
      <c r="AL30" s="62"/>
      <c r="AM30" s="59"/>
      <c r="AN30" s="55"/>
      <c r="AO30" s="62"/>
      <c r="AP30" s="65"/>
      <c r="AQ30" s="59"/>
      <c r="AR30" s="68"/>
      <c r="AS30" s="68"/>
      <c r="AT30" s="55"/>
      <c r="AU30" s="55"/>
      <c r="AV30" s="55"/>
      <c r="AW30" s="151"/>
      <c r="AX30" s="55"/>
      <c r="AY30" s="55"/>
      <c r="AZ30" s="55"/>
      <c r="BA30" s="55"/>
      <c r="BB30" s="55"/>
      <c r="BC30" s="156"/>
      <c r="BD30" s="55"/>
    </row>
    <row r="31" spans="1:56" ht="116.25" customHeight="1" x14ac:dyDescent="0.25">
      <c r="A31" s="70"/>
      <c r="B31" s="71"/>
      <c r="C31" s="73"/>
      <c r="D31" s="73"/>
      <c r="E31" s="73"/>
      <c r="F31" s="73"/>
      <c r="G31" s="59"/>
      <c r="H31" s="68"/>
      <c r="I31" s="68"/>
      <c r="J31" s="68"/>
      <c r="K31" s="68"/>
      <c r="L31" s="68"/>
      <c r="M31" s="62"/>
      <c r="N31" s="59"/>
      <c r="O31" s="62"/>
      <c r="P31" s="65"/>
      <c r="Q31" s="59"/>
      <c r="R31" s="68"/>
      <c r="S31" s="76"/>
      <c r="T31" s="79"/>
      <c r="U31" s="29">
        <v>2</v>
      </c>
      <c r="V31" s="30" t="s">
        <v>171</v>
      </c>
      <c r="W31" s="30" t="s">
        <v>220</v>
      </c>
      <c r="X31" s="30" t="s">
        <v>219</v>
      </c>
      <c r="Y31" s="31" t="str">
        <f>CONCATENATE(V31,W31,X31)</f>
        <v xml:space="preserve">Jefe Oficina de Control Interno de Gestión Realizará la solicitud de ser necesario, a las respectivas instancias de revisión ante decisiones tomadas por equipos auditores y/o investigadores en primera instancia </v>
      </c>
      <c r="Z31" s="30" t="s">
        <v>221</v>
      </c>
      <c r="AA31" s="32" t="s">
        <v>82</v>
      </c>
      <c r="AB31" s="33">
        <f t="shared" ref="AB31:AB32" si="29">+IF(AA31="","",IF(AA31="Preventivo",0.25,IF(AA31="Detectivo",0.15,IF(AA31="Correctivo",0.1,))))</f>
        <v>0.15</v>
      </c>
      <c r="AC31" s="32" t="s">
        <v>73</v>
      </c>
      <c r="AD31" s="33">
        <f t="shared" ref="AD31:AD32" si="30">+IF(AC31="","",IF(AC31="Automático",0.25,IF(AC31="Manual",0.15)))</f>
        <v>0.15</v>
      </c>
      <c r="AE31" s="32" t="s">
        <v>74</v>
      </c>
      <c r="AF31" s="33">
        <f t="shared" ref="AF31:AF32" si="31">+IF(AE31="","",IF(AE31="Documentado",0.5,IF(AE31="Sin documentar",0)))</f>
        <v>0.5</v>
      </c>
      <c r="AG31" s="32" t="s">
        <v>75</v>
      </c>
      <c r="AH31" s="33">
        <f t="shared" ref="AH31:AH32" si="32">+IF(AG31="","",IF(AG31="Continua",0.1,IF(AG31="Aleatoria",0.05)))</f>
        <v>0.1</v>
      </c>
      <c r="AI31" s="32" t="s">
        <v>76</v>
      </c>
      <c r="AJ31" s="34"/>
      <c r="AK31" s="34"/>
      <c r="AL31" s="62"/>
      <c r="AM31" s="59"/>
      <c r="AN31" s="34"/>
      <c r="AO31" s="62"/>
      <c r="AP31" s="65"/>
      <c r="AQ31" s="59"/>
      <c r="AR31" s="68"/>
      <c r="AS31" s="68"/>
      <c r="AT31" s="35">
        <v>2</v>
      </c>
      <c r="AU31" s="30" t="s">
        <v>214</v>
      </c>
      <c r="AV31" s="30" t="s">
        <v>111</v>
      </c>
      <c r="AW31" s="148" t="s">
        <v>206</v>
      </c>
      <c r="AX31" s="30" t="s">
        <v>218</v>
      </c>
      <c r="AY31" s="30" t="s">
        <v>171</v>
      </c>
      <c r="AZ31" s="30" t="s">
        <v>135</v>
      </c>
      <c r="BA31" s="30" t="s">
        <v>129</v>
      </c>
      <c r="BB31" s="54">
        <v>45786</v>
      </c>
      <c r="BC31" s="156"/>
      <c r="BD31" s="31"/>
    </row>
    <row r="32" spans="1:56" ht="116.25" customHeight="1" x14ac:dyDescent="0.25">
      <c r="A32" s="70"/>
      <c r="B32" s="71"/>
      <c r="C32" s="74"/>
      <c r="D32" s="74"/>
      <c r="E32" s="74"/>
      <c r="F32" s="74"/>
      <c r="G32" s="60"/>
      <c r="H32" s="69"/>
      <c r="I32" s="69"/>
      <c r="J32" s="69"/>
      <c r="K32" s="69"/>
      <c r="L32" s="69"/>
      <c r="M32" s="63"/>
      <c r="N32" s="60"/>
      <c r="O32" s="63"/>
      <c r="P32" s="66"/>
      <c r="Q32" s="60"/>
      <c r="R32" s="69"/>
      <c r="S32" s="77"/>
      <c r="T32" s="80"/>
      <c r="U32" s="29">
        <v>3</v>
      </c>
      <c r="V32" s="30" t="s">
        <v>171</v>
      </c>
      <c r="W32" s="30" t="s">
        <v>223</v>
      </c>
      <c r="X32" s="30" t="s">
        <v>222</v>
      </c>
      <c r="Y32" s="31" t="str">
        <f t="shared" ref="Y32" si="33">CONCATENATE(V32,W32,X32)</f>
        <v>Jefe Oficina de Control Interno de Gestión Realizará la revisión previa a la entrega de la información entregada a organismos de control por parte de las dependencias designadas</v>
      </c>
      <c r="Z32" s="30" t="s">
        <v>224</v>
      </c>
      <c r="AA32" s="32" t="s">
        <v>82</v>
      </c>
      <c r="AB32" s="33">
        <f t="shared" si="29"/>
        <v>0.15</v>
      </c>
      <c r="AC32" s="32" t="s">
        <v>73</v>
      </c>
      <c r="AD32" s="33">
        <f t="shared" si="30"/>
        <v>0.15</v>
      </c>
      <c r="AE32" s="32" t="s">
        <v>74</v>
      </c>
      <c r="AF32" s="33">
        <f t="shared" si="31"/>
        <v>0.5</v>
      </c>
      <c r="AG32" s="32" t="s">
        <v>75</v>
      </c>
      <c r="AH32" s="33">
        <f t="shared" si="32"/>
        <v>0.1</v>
      </c>
      <c r="AI32" s="32" t="s">
        <v>76</v>
      </c>
      <c r="AJ32" s="55"/>
      <c r="AK32" s="55"/>
      <c r="AL32" s="63"/>
      <c r="AM32" s="60"/>
      <c r="AN32" s="55"/>
      <c r="AO32" s="63"/>
      <c r="AP32" s="66"/>
      <c r="AQ32" s="60"/>
      <c r="AR32" s="69"/>
      <c r="AS32" s="69"/>
      <c r="AT32" s="35">
        <v>3</v>
      </c>
      <c r="AU32" s="56" t="s">
        <v>215</v>
      </c>
      <c r="AV32" s="30" t="s">
        <v>111</v>
      </c>
      <c r="AW32" s="148" t="s">
        <v>206</v>
      </c>
      <c r="AX32" s="30" t="s">
        <v>217</v>
      </c>
      <c r="AY32" s="57" t="s">
        <v>216</v>
      </c>
      <c r="AZ32" s="30" t="s">
        <v>135</v>
      </c>
      <c r="BA32" s="30" t="s">
        <v>129</v>
      </c>
      <c r="BB32" s="54">
        <v>45786</v>
      </c>
      <c r="BC32" s="157"/>
      <c r="BD32" s="55"/>
    </row>
    <row r="34" ht="58.5" customHeight="1" x14ac:dyDescent="0.25"/>
    <row r="35" ht="58.5" customHeight="1" x14ac:dyDescent="0.25"/>
    <row r="36" ht="58.5" customHeight="1" x14ac:dyDescent="0.25"/>
  </sheetData>
  <sheetProtection formatCells="0" formatColumns="0" formatRows="0" insertColumns="0" insertRows="0" insertHyperlinks="0" deleteColumns="0" deleteRows="0" sort="0" autoFilter="0" pivotTables="0"/>
  <dataConsolidate/>
  <mergeCells count="215">
    <mergeCell ref="BC29:BC32"/>
    <mergeCell ref="BE13:BG13"/>
    <mergeCell ref="BE14:BG16"/>
    <mergeCell ref="BA27:BA28"/>
    <mergeCell ref="BB27:BB28"/>
    <mergeCell ref="BD27:BD28"/>
    <mergeCell ref="J27:J28"/>
    <mergeCell ref="K27:K28"/>
    <mergeCell ref="L27:L28"/>
    <mergeCell ref="M27:M28"/>
    <mergeCell ref="N27:N28"/>
    <mergeCell ref="O27:O28"/>
    <mergeCell ref="P27:P28"/>
    <mergeCell ref="Q27:Q28"/>
    <mergeCell ref="R27:R28"/>
    <mergeCell ref="BC15:BC17"/>
    <mergeCell ref="BC18:BC20"/>
    <mergeCell ref="BC21:BC23"/>
    <mergeCell ref="BC24:BC26"/>
    <mergeCell ref="BC27:BC28"/>
    <mergeCell ref="A27:A28"/>
    <mergeCell ref="B27:B28"/>
    <mergeCell ref="C27:C28"/>
    <mergeCell ref="D27:D28"/>
    <mergeCell ref="E27:E28"/>
    <mergeCell ref="F27:F28"/>
    <mergeCell ref="G27:G28"/>
    <mergeCell ref="H27:H28"/>
    <mergeCell ref="I27:I28"/>
    <mergeCell ref="BD13:BD14"/>
    <mergeCell ref="BD15:BD17"/>
    <mergeCell ref="BD18:BD20"/>
    <mergeCell ref="BD21:BD23"/>
    <mergeCell ref="BD24:BD26"/>
    <mergeCell ref="S27:S28"/>
    <mergeCell ref="T27:T28"/>
    <mergeCell ref="AL27:AL28"/>
    <mergeCell ref="AM27:AM28"/>
    <mergeCell ref="AO27:AO28"/>
    <mergeCell ref="AP27:AP28"/>
    <mergeCell ref="AQ27:AQ28"/>
    <mergeCell ref="AR27:AR28"/>
    <mergeCell ref="AS27:AS28"/>
    <mergeCell ref="BB21:BB23"/>
    <mergeCell ref="AL21:AL23"/>
    <mergeCell ref="AM21:AM23"/>
    <mergeCell ref="AO21:AO23"/>
    <mergeCell ref="AP21:AP23"/>
    <mergeCell ref="AQ21:AQ23"/>
    <mergeCell ref="T24:T26"/>
    <mergeCell ref="AR24:AR26"/>
    <mergeCell ref="AS24:AS26"/>
    <mergeCell ref="BA24:BA26"/>
    <mergeCell ref="A24:A26"/>
    <mergeCell ref="C24:C26"/>
    <mergeCell ref="D24:D26"/>
    <mergeCell ref="E24:E26"/>
    <mergeCell ref="B24:B26"/>
    <mergeCell ref="P24:P26"/>
    <mergeCell ref="Q24:Q26"/>
    <mergeCell ref="R24:R26"/>
    <mergeCell ref="S24:S26"/>
    <mergeCell ref="K24:K26"/>
    <mergeCell ref="L24:L26"/>
    <mergeCell ref="M24:M26"/>
    <mergeCell ref="N24:N26"/>
    <mergeCell ref="O24:O26"/>
    <mergeCell ref="F24:F26"/>
    <mergeCell ref="G24:G26"/>
    <mergeCell ref="H24:H26"/>
    <mergeCell ref="I24:I26"/>
    <mergeCell ref="J24:J26"/>
    <mergeCell ref="BB24:BB26"/>
    <mergeCell ref="AL24:AL26"/>
    <mergeCell ref="AM24:AM26"/>
    <mergeCell ref="AO24:AO26"/>
    <mergeCell ref="AP24:AP26"/>
    <mergeCell ref="AQ24:AQ26"/>
    <mergeCell ref="O15:O17"/>
    <mergeCell ref="AR21:AR23"/>
    <mergeCell ref="AS21:AS23"/>
    <mergeCell ref="BA21:BA23"/>
    <mergeCell ref="BA18:BA20"/>
    <mergeCell ref="T18:T20"/>
    <mergeCell ref="AL18:AL20"/>
    <mergeCell ref="AM18:AM20"/>
    <mergeCell ref="AO18:AO20"/>
    <mergeCell ref="AP18:AP20"/>
    <mergeCell ref="BB18:BB20"/>
    <mergeCell ref="AQ15:AQ17"/>
    <mergeCell ref="AQ18:AQ20"/>
    <mergeCell ref="AR18:AR20"/>
    <mergeCell ref="BA15:BA17"/>
    <mergeCell ref="D21:D23"/>
    <mergeCell ref="E21:E23"/>
    <mergeCell ref="P21:P23"/>
    <mergeCell ref="Q21:Q23"/>
    <mergeCell ref="R21:R23"/>
    <mergeCell ref="S21:S23"/>
    <mergeCell ref="T21:T23"/>
    <mergeCell ref="K21:K23"/>
    <mergeCell ref="L21:L23"/>
    <mergeCell ref="M21:M23"/>
    <mergeCell ref="N21:N23"/>
    <mergeCell ref="O21:O23"/>
    <mergeCell ref="F21:F23"/>
    <mergeCell ref="G21:G23"/>
    <mergeCell ref="H21:H23"/>
    <mergeCell ref="I21:I23"/>
    <mergeCell ref="J21:J23"/>
    <mergeCell ref="A1:D4"/>
    <mergeCell ref="A12:Q12"/>
    <mergeCell ref="M14:N14"/>
    <mergeCell ref="AL14:AM14"/>
    <mergeCell ref="AO14:AP14"/>
    <mergeCell ref="O14:P14"/>
    <mergeCell ref="AE13:AJ13"/>
    <mergeCell ref="AA13:AD13"/>
    <mergeCell ref="R12:AZ12"/>
    <mergeCell ref="D6:BC6"/>
    <mergeCell ref="D8:BC8"/>
    <mergeCell ref="D10:BC10"/>
    <mergeCell ref="E1:BB2"/>
    <mergeCell ref="E3:BB4"/>
    <mergeCell ref="BB13:BB14"/>
    <mergeCell ref="AT13:AZ13"/>
    <mergeCell ref="AR13:AS13"/>
    <mergeCell ref="A6:C6"/>
    <mergeCell ref="A8:C8"/>
    <mergeCell ref="BA12:BC12"/>
    <mergeCell ref="U13:Z13"/>
    <mergeCell ref="AR15:AR17"/>
    <mergeCell ref="AS15:AS17"/>
    <mergeCell ref="AK13:AQ13"/>
    <mergeCell ref="M13:Q13"/>
    <mergeCell ref="R13:T13"/>
    <mergeCell ref="A13:G13"/>
    <mergeCell ref="I15:I17"/>
    <mergeCell ref="S15:S17"/>
    <mergeCell ref="T15:T17"/>
    <mergeCell ref="F15:F17"/>
    <mergeCell ref="E15:E17"/>
    <mergeCell ref="D15:D17"/>
    <mergeCell ref="AP15:AP17"/>
    <mergeCell ref="A15:A17"/>
    <mergeCell ref="AO15:AO17"/>
    <mergeCell ref="BC13:BC14"/>
    <mergeCell ref="BB15:BB17"/>
    <mergeCell ref="C15:C17"/>
    <mergeCell ref="BA13:BA14"/>
    <mergeCell ref="N15:N17"/>
    <mergeCell ref="AL15:AL17"/>
    <mergeCell ref="R15:R17"/>
    <mergeCell ref="AS18:AS20"/>
    <mergeCell ref="H15:H17"/>
    <mergeCell ref="K15:K17"/>
    <mergeCell ref="Q18:Q20"/>
    <mergeCell ref="L15:L17"/>
    <mergeCell ref="P15:P17"/>
    <mergeCell ref="M15:M17"/>
    <mergeCell ref="R18:R20"/>
    <mergeCell ref="S18:S20"/>
    <mergeCell ref="AM15:AM17"/>
    <mergeCell ref="I18:I20"/>
    <mergeCell ref="O18:O20"/>
    <mergeCell ref="P18:P20"/>
    <mergeCell ref="Q15:Q17"/>
    <mergeCell ref="R29:R32"/>
    <mergeCell ref="S29:S32"/>
    <mergeCell ref="T29:T32"/>
    <mergeCell ref="A10:C10"/>
    <mergeCell ref="B15:B17"/>
    <mergeCell ref="A18:A20"/>
    <mergeCell ref="B18:B20"/>
    <mergeCell ref="C18:C20"/>
    <mergeCell ref="D18:D20"/>
    <mergeCell ref="E18:E20"/>
    <mergeCell ref="H13:L13"/>
    <mergeCell ref="G15:G17"/>
    <mergeCell ref="H18:H20"/>
    <mergeCell ref="J18:J20"/>
    <mergeCell ref="K18:K20"/>
    <mergeCell ref="L18:L20"/>
    <mergeCell ref="M18:M20"/>
    <mergeCell ref="N18:N20"/>
    <mergeCell ref="J15:J17"/>
    <mergeCell ref="F18:F20"/>
    <mergeCell ref="G18:G20"/>
    <mergeCell ref="A21:A23"/>
    <mergeCell ref="B21:B23"/>
    <mergeCell ref="C21:C23"/>
    <mergeCell ref="AM29:AM32"/>
    <mergeCell ref="AO29:AO32"/>
    <mergeCell ref="AP29:AP32"/>
    <mergeCell ref="AQ29:AQ32"/>
    <mergeCell ref="AR29:AR32"/>
    <mergeCell ref="AS29:AS32"/>
    <mergeCell ref="AL29:AL32"/>
    <mergeCell ref="A29:A32"/>
    <mergeCell ref="B29:B32"/>
    <mergeCell ref="C29:C32"/>
    <mergeCell ref="D29:D32"/>
    <mergeCell ref="E29:E32"/>
    <mergeCell ref="F29:F32"/>
    <mergeCell ref="G29:G32"/>
    <mergeCell ref="H29:H32"/>
    <mergeCell ref="I29:I32"/>
    <mergeCell ref="J29:J32"/>
    <mergeCell ref="K29:K32"/>
    <mergeCell ref="L29:L32"/>
    <mergeCell ref="M29:M32"/>
    <mergeCell ref="N29:N32"/>
    <mergeCell ref="O29:O32"/>
    <mergeCell ref="P29:P32"/>
    <mergeCell ref="Q29:Q32"/>
  </mergeCells>
  <phoneticPr fontId="5" type="noConversion"/>
  <conditionalFormatting sqref="N15">
    <cfRule type="containsText" dxfId="127" priority="330" operator="containsText" text="Muy Baja">
      <formula>NOT(ISERROR(SEARCH("Muy Baja",N15)))</formula>
    </cfRule>
    <cfRule type="containsText" dxfId="126" priority="331" operator="containsText" text="Baja">
      <formula>NOT(ISERROR(SEARCH("Baja",N15)))</formula>
    </cfRule>
    <cfRule type="containsText" dxfId="125" priority="332" operator="containsText" text="Media">
      <formula>NOT(ISERROR(SEARCH("Media",N15)))</formula>
    </cfRule>
    <cfRule type="containsText" dxfId="124" priority="333" operator="containsText" text="Alta">
      <formula>NOT(ISERROR(SEARCH("Alta",N15)))</formula>
    </cfRule>
    <cfRule type="containsText" dxfId="123" priority="334" operator="containsText" text="Muy Alta">
      <formula>NOT(ISERROR(SEARCH("Muy Alta",N15)))</formula>
    </cfRule>
  </conditionalFormatting>
  <conditionalFormatting sqref="N18">
    <cfRule type="containsText" dxfId="122" priority="244" operator="containsText" text="Muy Baja">
      <formula>NOT(ISERROR(SEARCH("Muy Baja",N18)))</formula>
    </cfRule>
    <cfRule type="containsText" dxfId="121" priority="245" operator="containsText" text="Baja">
      <formula>NOT(ISERROR(SEARCH("Baja",N18)))</formula>
    </cfRule>
    <cfRule type="containsText" dxfId="120" priority="246" operator="containsText" text="Media">
      <formula>NOT(ISERROR(SEARCH("Media",N18)))</formula>
    </cfRule>
    <cfRule type="containsText" dxfId="119" priority="247" operator="containsText" text="Alta">
      <formula>NOT(ISERROR(SEARCH("Alta",N18)))</formula>
    </cfRule>
    <cfRule type="containsText" dxfId="118" priority="248" operator="containsText" text="Muy Alta">
      <formula>NOT(ISERROR(SEARCH("Muy Alta",N18)))</formula>
    </cfRule>
  </conditionalFormatting>
  <conditionalFormatting sqref="N21">
    <cfRule type="containsText" dxfId="117" priority="111" operator="containsText" text="Muy Baja">
      <formula>NOT(ISERROR(SEARCH("Muy Baja",N21)))</formula>
    </cfRule>
    <cfRule type="containsText" dxfId="116" priority="112" operator="containsText" text="Baja">
      <formula>NOT(ISERROR(SEARCH("Baja",N21)))</formula>
    </cfRule>
    <cfRule type="containsText" dxfId="115" priority="113" operator="containsText" text="Media">
      <formula>NOT(ISERROR(SEARCH("Media",N21)))</formula>
    </cfRule>
    <cfRule type="containsText" dxfId="114" priority="114" operator="containsText" text="Alta">
      <formula>NOT(ISERROR(SEARCH("Alta",N21)))</formula>
    </cfRule>
    <cfRule type="containsText" dxfId="113" priority="115" operator="containsText" text="Muy Alta">
      <formula>NOT(ISERROR(SEARCH("Muy Alta",N21)))</formula>
    </cfRule>
  </conditionalFormatting>
  <conditionalFormatting sqref="N24">
    <cfRule type="containsText" dxfId="112" priority="85" operator="containsText" text="Muy Baja">
      <formula>NOT(ISERROR(SEARCH("Muy Baja",N24)))</formula>
    </cfRule>
    <cfRule type="containsText" dxfId="111" priority="86" operator="containsText" text="Baja">
      <formula>NOT(ISERROR(SEARCH("Baja",N24)))</formula>
    </cfRule>
    <cfRule type="containsText" dxfId="110" priority="87" operator="containsText" text="Media">
      <formula>NOT(ISERROR(SEARCH("Media",N24)))</formula>
    </cfRule>
    <cfRule type="containsText" dxfId="109" priority="88" operator="containsText" text="Alta">
      <formula>NOT(ISERROR(SEARCH("Alta",N24)))</formula>
    </cfRule>
    <cfRule type="containsText" dxfId="108" priority="89" operator="containsText" text="Muy Alta">
      <formula>NOT(ISERROR(SEARCH("Muy Alta",N24)))</formula>
    </cfRule>
  </conditionalFormatting>
  <conditionalFormatting sqref="N27 N29">
    <cfRule type="containsText" dxfId="107" priority="30" operator="containsText" text="Muy Baja">
      <formula>NOT(ISERROR(SEARCH("Muy Baja",N27)))</formula>
    </cfRule>
    <cfRule type="containsText" dxfId="106" priority="31" operator="containsText" text="Baja">
      <formula>NOT(ISERROR(SEARCH("Baja",N27)))</formula>
    </cfRule>
    <cfRule type="containsText" dxfId="105" priority="32" operator="containsText" text="Media">
      <formula>NOT(ISERROR(SEARCH("Media",N27)))</formula>
    </cfRule>
    <cfRule type="containsText" dxfId="104" priority="33" operator="containsText" text="Alta">
      <formula>NOT(ISERROR(SEARCH("Alta",N27)))</formula>
    </cfRule>
    <cfRule type="containsText" dxfId="103" priority="34" operator="containsText" text="Muy Alta">
      <formula>NOT(ISERROR(SEARCH("Muy Alta",N27)))</formula>
    </cfRule>
  </conditionalFormatting>
  <conditionalFormatting sqref="P15">
    <cfRule type="containsText" dxfId="102" priority="360" operator="containsText" text="Leve">
      <formula>NOT(ISERROR(SEARCH("Leve",P15)))</formula>
    </cfRule>
    <cfRule type="containsText" dxfId="101" priority="361" operator="containsText" text="Menor">
      <formula>NOT(ISERROR(SEARCH("Menor",P15)))</formula>
    </cfRule>
    <cfRule type="containsText" dxfId="100" priority="363" operator="containsText" text="Mayor">
      <formula>NOT(ISERROR(SEARCH("Mayor",P15)))</formula>
    </cfRule>
    <cfRule type="containsText" dxfId="99" priority="364" operator="containsText" text="Catastrófico">
      <formula>NOT(ISERROR(SEARCH("Catastrófico",P15)))</formula>
    </cfRule>
  </conditionalFormatting>
  <conditionalFormatting sqref="P18">
    <cfRule type="containsText" dxfId="98" priority="254" operator="containsText" text="Leve">
      <formula>NOT(ISERROR(SEARCH("Leve",P18)))</formula>
    </cfRule>
    <cfRule type="containsText" dxfId="97" priority="255" operator="containsText" text="Menor">
      <formula>NOT(ISERROR(SEARCH("Menor",P18)))</formula>
    </cfRule>
    <cfRule type="containsText" dxfId="96" priority="257" operator="containsText" text="Mayor">
      <formula>NOT(ISERROR(SEARCH("Mayor",P18)))</formula>
    </cfRule>
    <cfRule type="containsText" dxfId="95" priority="258" operator="containsText" text="Catastrófico">
      <formula>NOT(ISERROR(SEARCH("Catastrófico",P18)))</formula>
    </cfRule>
  </conditionalFormatting>
  <conditionalFormatting sqref="P21">
    <cfRule type="containsText" dxfId="94" priority="121" operator="containsText" text="Leve">
      <formula>NOT(ISERROR(SEARCH("Leve",P21)))</formula>
    </cfRule>
    <cfRule type="containsText" dxfId="93" priority="122" operator="containsText" text="Menor">
      <formula>NOT(ISERROR(SEARCH("Menor",P21)))</formula>
    </cfRule>
    <cfRule type="containsText" dxfId="92" priority="124" operator="containsText" text="Mayor">
      <formula>NOT(ISERROR(SEARCH("Mayor",P21)))</formula>
    </cfRule>
    <cfRule type="containsText" dxfId="91" priority="125" operator="containsText" text="Catastrófico">
      <formula>NOT(ISERROR(SEARCH("Catastrófico",P21)))</formula>
    </cfRule>
  </conditionalFormatting>
  <conditionalFormatting sqref="P24">
    <cfRule type="containsText" dxfId="90" priority="95" operator="containsText" text="Leve">
      <formula>NOT(ISERROR(SEARCH("Leve",P24)))</formula>
    </cfRule>
    <cfRule type="containsText" dxfId="89" priority="96" operator="containsText" text="Menor">
      <formula>NOT(ISERROR(SEARCH("Menor",P24)))</formula>
    </cfRule>
    <cfRule type="containsText" dxfId="88" priority="98" operator="containsText" text="Mayor">
      <formula>NOT(ISERROR(SEARCH("Mayor",P24)))</formula>
    </cfRule>
    <cfRule type="containsText" dxfId="87" priority="99" operator="containsText" text="Catastrófico">
      <formula>NOT(ISERROR(SEARCH("Catastrófico",P24)))</formula>
    </cfRule>
  </conditionalFormatting>
  <conditionalFormatting sqref="P27 P29">
    <cfRule type="containsText" dxfId="86" priority="40" operator="containsText" text="Leve">
      <formula>NOT(ISERROR(SEARCH("Leve",P27)))</formula>
    </cfRule>
    <cfRule type="containsText" dxfId="85" priority="41" operator="containsText" text="Menor">
      <formula>NOT(ISERROR(SEARCH("Menor",P27)))</formula>
    </cfRule>
    <cfRule type="containsText" dxfId="84" priority="43" operator="containsText" text="Mayor">
      <formula>NOT(ISERROR(SEARCH("Mayor",P27)))</formula>
    </cfRule>
    <cfRule type="containsText" dxfId="83" priority="44" operator="containsText" text="Catastrófico">
      <formula>NOT(ISERROR(SEARCH("Catastrófico",P27)))</formula>
    </cfRule>
  </conditionalFormatting>
  <conditionalFormatting sqref="P15:Q15">
    <cfRule type="containsText" dxfId="82" priority="362" operator="containsText" text="Moderado">
      <formula>NOT(ISERROR(SEARCH("Moderado",P15)))</formula>
    </cfRule>
  </conditionalFormatting>
  <conditionalFormatting sqref="P18:Q18">
    <cfRule type="containsText" dxfId="81" priority="256" operator="containsText" text="Moderado">
      <formula>NOT(ISERROR(SEARCH("Moderado",P18)))</formula>
    </cfRule>
  </conditionalFormatting>
  <conditionalFormatting sqref="P21:Q21">
    <cfRule type="containsText" dxfId="80" priority="123" operator="containsText" text="Moderado">
      <formula>NOT(ISERROR(SEARCH("Moderado",P21)))</formula>
    </cfRule>
  </conditionalFormatting>
  <conditionalFormatting sqref="P24:Q24">
    <cfRule type="containsText" dxfId="79" priority="97" operator="containsText" text="Moderado">
      <formula>NOT(ISERROR(SEARCH("Moderado",P24)))</formula>
    </cfRule>
  </conditionalFormatting>
  <conditionalFormatting sqref="P27:Q27 P29:Q29">
    <cfRule type="containsText" dxfId="78" priority="42" operator="containsText" text="Moderado">
      <formula>NOT(ISERROR(SEARCH("Moderado",P27)))</formula>
    </cfRule>
  </conditionalFormatting>
  <conditionalFormatting sqref="Q15">
    <cfRule type="containsText" dxfId="77" priority="369" operator="containsText" text="Bajo">
      <formula>NOT(ISERROR(SEARCH("Bajo",Q15)))</formula>
    </cfRule>
    <cfRule type="containsText" dxfId="76" priority="371" operator="containsText" text="Alto">
      <formula>NOT(ISERROR(SEARCH("Alto",Q15)))</formula>
    </cfRule>
    <cfRule type="containsText" dxfId="75" priority="372" operator="containsText" text="Extremo">
      <formula>NOT(ISERROR(SEARCH("Extremo",Q15)))</formula>
    </cfRule>
  </conditionalFormatting>
  <conditionalFormatting sqref="Q18">
    <cfRule type="containsText" dxfId="74" priority="259" operator="containsText" text="Bajo">
      <formula>NOT(ISERROR(SEARCH("Bajo",Q18)))</formula>
    </cfRule>
    <cfRule type="containsText" dxfId="73" priority="260" operator="containsText" text="Alto">
      <formula>NOT(ISERROR(SEARCH("Alto",Q18)))</formula>
    </cfRule>
    <cfRule type="containsText" dxfId="72" priority="261" operator="containsText" text="Extremo">
      <formula>NOT(ISERROR(SEARCH("Extremo",Q18)))</formula>
    </cfRule>
  </conditionalFormatting>
  <conditionalFormatting sqref="Q21">
    <cfRule type="containsText" dxfId="71" priority="126" operator="containsText" text="Bajo">
      <formula>NOT(ISERROR(SEARCH("Bajo",Q21)))</formula>
    </cfRule>
    <cfRule type="containsText" dxfId="70" priority="127" operator="containsText" text="Alto">
      <formula>NOT(ISERROR(SEARCH("Alto",Q21)))</formula>
    </cfRule>
    <cfRule type="containsText" dxfId="69" priority="128" operator="containsText" text="Extremo">
      <formula>NOT(ISERROR(SEARCH("Extremo",Q21)))</formula>
    </cfRule>
  </conditionalFormatting>
  <conditionalFormatting sqref="Q24">
    <cfRule type="containsText" dxfId="68" priority="100" operator="containsText" text="Bajo">
      <formula>NOT(ISERROR(SEARCH("Bajo",Q24)))</formula>
    </cfRule>
    <cfRule type="containsText" dxfId="67" priority="101" operator="containsText" text="Alto">
      <formula>NOT(ISERROR(SEARCH("Alto",Q24)))</formula>
    </cfRule>
    <cfRule type="containsText" dxfId="66" priority="102" operator="containsText" text="Extremo">
      <formula>NOT(ISERROR(SEARCH("Extremo",Q24)))</formula>
    </cfRule>
  </conditionalFormatting>
  <conditionalFormatting sqref="Q27 Q29">
    <cfRule type="containsText" dxfId="65" priority="45" operator="containsText" text="Bajo">
      <formula>NOT(ISERROR(SEARCH("Bajo",Q27)))</formula>
    </cfRule>
    <cfRule type="containsText" dxfId="64" priority="46" operator="containsText" text="Alto">
      <formula>NOT(ISERROR(SEARCH("Alto",Q27)))</formula>
    </cfRule>
    <cfRule type="containsText" dxfId="63" priority="47" operator="containsText" text="Extremo">
      <formula>NOT(ISERROR(SEARCH("Extremo",Q27)))</formula>
    </cfRule>
  </conditionalFormatting>
  <conditionalFormatting sqref="AM15">
    <cfRule type="containsText" dxfId="62" priority="345" operator="containsText" text="Muy Baja">
      <formula>NOT(ISERROR(SEARCH("Muy Baja",AM15)))</formula>
    </cfRule>
    <cfRule type="containsText" dxfId="61" priority="351" operator="containsText" text="Baja">
      <formula>NOT(ISERROR(SEARCH("Baja",AM15)))</formula>
    </cfRule>
    <cfRule type="containsText" dxfId="60" priority="352" operator="containsText" text="Media">
      <formula>NOT(ISERROR(SEARCH("Media",AM15)))</formula>
    </cfRule>
    <cfRule type="containsText" dxfId="59" priority="353" operator="containsText" text="Alta">
      <formula>NOT(ISERROR(SEARCH("Alta",AM15)))</formula>
    </cfRule>
    <cfRule type="containsText" dxfId="58" priority="354" operator="containsText" text="Muy Alta">
      <formula>NOT(ISERROR(SEARCH("Muy Alta",AM15)))</formula>
    </cfRule>
  </conditionalFormatting>
  <conditionalFormatting sqref="AM18">
    <cfRule type="containsText" dxfId="57" priority="249" operator="containsText" text="Muy Baja">
      <formula>NOT(ISERROR(SEARCH("Muy Baja",AM18)))</formula>
    </cfRule>
    <cfRule type="containsText" dxfId="56" priority="250" operator="containsText" text="Baja">
      <formula>NOT(ISERROR(SEARCH("Baja",AM18)))</formula>
    </cfRule>
    <cfRule type="containsText" dxfId="55" priority="251" operator="containsText" text="Media">
      <formula>NOT(ISERROR(SEARCH("Media",AM18)))</formula>
    </cfRule>
    <cfRule type="containsText" dxfId="54" priority="252" operator="containsText" text="Alta">
      <formula>NOT(ISERROR(SEARCH("Alta",AM18)))</formula>
    </cfRule>
    <cfRule type="containsText" dxfId="53" priority="253" operator="containsText" text="Muy Alta">
      <formula>NOT(ISERROR(SEARCH("Muy Alta",AM18)))</formula>
    </cfRule>
  </conditionalFormatting>
  <conditionalFormatting sqref="AM21">
    <cfRule type="containsText" dxfId="52" priority="116" operator="containsText" text="Muy Baja">
      <formula>NOT(ISERROR(SEARCH("Muy Baja",AM21)))</formula>
    </cfRule>
    <cfRule type="containsText" dxfId="51" priority="117" operator="containsText" text="Baja">
      <formula>NOT(ISERROR(SEARCH("Baja",AM21)))</formula>
    </cfRule>
    <cfRule type="containsText" dxfId="50" priority="118" operator="containsText" text="Media">
      <formula>NOT(ISERROR(SEARCH("Media",AM21)))</formula>
    </cfRule>
    <cfRule type="containsText" dxfId="49" priority="119" operator="containsText" text="Alta">
      <formula>NOT(ISERROR(SEARCH("Alta",AM21)))</formula>
    </cfRule>
    <cfRule type="containsText" dxfId="48" priority="120" operator="containsText" text="Muy Alta">
      <formula>NOT(ISERROR(SEARCH("Muy Alta",AM21)))</formula>
    </cfRule>
  </conditionalFormatting>
  <conditionalFormatting sqref="AM24">
    <cfRule type="containsText" dxfId="47" priority="90" operator="containsText" text="Muy Baja">
      <formula>NOT(ISERROR(SEARCH("Muy Baja",AM24)))</formula>
    </cfRule>
    <cfRule type="containsText" dxfId="46" priority="91" operator="containsText" text="Baja">
      <formula>NOT(ISERROR(SEARCH("Baja",AM24)))</formula>
    </cfRule>
    <cfRule type="containsText" dxfId="45" priority="92" operator="containsText" text="Media">
      <formula>NOT(ISERROR(SEARCH("Media",AM24)))</formula>
    </cfRule>
    <cfRule type="containsText" dxfId="44" priority="93" operator="containsText" text="Alta">
      <formula>NOT(ISERROR(SEARCH("Alta",AM24)))</formula>
    </cfRule>
    <cfRule type="containsText" dxfId="43" priority="94" operator="containsText" text="Muy Alta">
      <formula>NOT(ISERROR(SEARCH("Muy Alta",AM24)))</formula>
    </cfRule>
  </conditionalFormatting>
  <conditionalFormatting sqref="AM27 AM29">
    <cfRule type="containsText" dxfId="42" priority="35" operator="containsText" text="Muy Baja">
      <formula>NOT(ISERROR(SEARCH("Muy Baja",AM27)))</formula>
    </cfRule>
    <cfRule type="containsText" dxfId="41" priority="36" operator="containsText" text="Baja">
      <formula>NOT(ISERROR(SEARCH("Baja",AM27)))</formula>
    </cfRule>
    <cfRule type="containsText" dxfId="40" priority="37" operator="containsText" text="Media">
      <formula>NOT(ISERROR(SEARCH("Media",AM27)))</formula>
    </cfRule>
    <cfRule type="containsText" dxfId="39" priority="38" operator="containsText" text="Alta">
      <formula>NOT(ISERROR(SEARCH("Alta",AM27)))</formula>
    </cfRule>
    <cfRule type="containsText" dxfId="38" priority="39" operator="containsText" text="Muy Alta">
      <formula>NOT(ISERROR(SEARCH("Muy Alta",AM27)))</formula>
    </cfRule>
  </conditionalFormatting>
  <conditionalFormatting sqref="AP15">
    <cfRule type="containsText" dxfId="37" priority="316" operator="containsText" text="Leve">
      <formula>NOT(ISERROR(SEARCH("Leve",AP15)))</formula>
    </cfRule>
    <cfRule type="containsText" dxfId="36" priority="317" operator="containsText" text="Menor">
      <formula>NOT(ISERROR(SEARCH("Menor",AP15)))</formula>
    </cfRule>
    <cfRule type="containsText" dxfId="35" priority="318" operator="containsText" text="Moderado">
      <formula>NOT(ISERROR(SEARCH("Moderado",AP15)))</formula>
    </cfRule>
    <cfRule type="containsText" dxfId="34" priority="319" operator="containsText" text="Mayor">
      <formula>NOT(ISERROR(SEARCH("Mayor",AP15)))</formula>
    </cfRule>
    <cfRule type="containsText" dxfId="33" priority="320" operator="containsText" text="Catastrófico">
      <formula>NOT(ISERROR(SEARCH("Catastrófico",AP15)))</formula>
    </cfRule>
  </conditionalFormatting>
  <conditionalFormatting sqref="AP18">
    <cfRule type="containsText" dxfId="32" priority="235" operator="containsText" text="Leve">
      <formula>NOT(ISERROR(SEARCH("Leve",AP18)))</formula>
    </cfRule>
    <cfRule type="containsText" dxfId="31" priority="236" operator="containsText" text="Menor">
      <formula>NOT(ISERROR(SEARCH("Menor",AP18)))</formula>
    </cfRule>
    <cfRule type="containsText" dxfId="30" priority="238" operator="containsText" text="Mayor">
      <formula>NOT(ISERROR(SEARCH("Mayor",AP18)))</formula>
    </cfRule>
    <cfRule type="containsText" dxfId="29" priority="239" operator="containsText" text="Catastrófico">
      <formula>NOT(ISERROR(SEARCH("Catastrófico",AP18)))</formula>
    </cfRule>
  </conditionalFormatting>
  <conditionalFormatting sqref="AP21">
    <cfRule type="containsText" dxfId="28" priority="103" operator="containsText" text="Leve">
      <formula>NOT(ISERROR(SEARCH("Leve",AP21)))</formula>
    </cfRule>
    <cfRule type="containsText" dxfId="27" priority="104" operator="containsText" text="Menor">
      <formula>NOT(ISERROR(SEARCH("Menor",AP21)))</formula>
    </cfRule>
    <cfRule type="containsText" dxfId="26" priority="106" operator="containsText" text="Mayor">
      <formula>NOT(ISERROR(SEARCH("Mayor",AP21)))</formula>
    </cfRule>
    <cfRule type="containsText" dxfId="25" priority="107" operator="containsText" text="Catastrófico">
      <formula>NOT(ISERROR(SEARCH("Catastrófico",AP21)))</formula>
    </cfRule>
  </conditionalFormatting>
  <conditionalFormatting sqref="AP24">
    <cfRule type="containsText" dxfId="24" priority="77" operator="containsText" text="Leve">
      <formula>NOT(ISERROR(SEARCH("Leve",AP24)))</formula>
    </cfRule>
    <cfRule type="containsText" dxfId="23" priority="78" operator="containsText" text="Menor">
      <formula>NOT(ISERROR(SEARCH("Menor",AP24)))</formula>
    </cfRule>
    <cfRule type="containsText" dxfId="22" priority="80" operator="containsText" text="Mayor">
      <formula>NOT(ISERROR(SEARCH("Mayor",AP24)))</formula>
    </cfRule>
    <cfRule type="containsText" dxfId="21" priority="81" operator="containsText" text="Catastrófico">
      <formula>NOT(ISERROR(SEARCH("Catastrófico",AP24)))</formula>
    </cfRule>
  </conditionalFormatting>
  <conditionalFormatting sqref="AP27 AP29">
    <cfRule type="containsText" dxfId="20" priority="22" operator="containsText" text="Leve">
      <formula>NOT(ISERROR(SEARCH("Leve",AP27)))</formula>
    </cfRule>
    <cfRule type="containsText" dxfId="19" priority="23" operator="containsText" text="Menor">
      <formula>NOT(ISERROR(SEARCH("Menor",AP27)))</formula>
    </cfRule>
    <cfRule type="containsText" dxfId="18" priority="25" operator="containsText" text="Mayor">
      <formula>NOT(ISERROR(SEARCH("Mayor",AP27)))</formula>
    </cfRule>
    <cfRule type="containsText" dxfId="17" priority="26" operator="containsText" text="Catastrófico">
      <formula>NOT(ISERROR(SEARCH("Catastrófico",AP27)))</formula>
    </cfRule>
  </conditionalFormatting>
  <conditionalFormatting sqref="AP18:AQ18">
    <cfRule type="containsText" dxfId="16" priority="237" operator="containsText" text="Moderado">
      <formula>NOT(ISERROR(SEARCH("Moderado",AP18)))</formula>
    </cfRule>
  </conditionalFormatting>
  <conditionalFormatting sqref="AP21:AQ21">
    <cfRule type="containsText" dxfId="15" priority="105" operator="containsText" text="Moderado">
      <formula>NOT(ISERROR(SEARCH("Moderado",AP21)))</formula>
    </cfRule>
  </conditionalFormatting>
  <conditionalFormatting sqref="AP24:AQ24">
    <cfRule type="containsText" dxfId="14" priority="79" operator="containsText" text="Moderado">
      <formula>NOT(ISERROR(SEARCH("Moderado",AP24)))</formula>
    </cfRule>
  </conditionalFormatting>
  <conditionalFormatting sqref="AP27:AQ27 AP29:AQ29">
    <cfRule type="containsText" dxfId="13" priority="24" operator="containsText" text="Moderado">
      <formula>NOT(ISERROR(SEARCH("Moderado",AP27)))</formula>
    </cfRule>
  </conditionalFormatting>
  <conditionalFormatting sqref="AQ15 AQ18">
    <cfRule type="containsText" dxfId="12" priority="241" operator="containsText" text="Bajo">
      <formula>NOT(ISERROR(SEARCH("Bajo",AQ15)))</formula>
    </cfRule>
    <cfRule type="containsText" dxfId="11" priority="242" operator="containsText" text="Alto">
      <formula>NOT(ISERROR(SEARCH("Alto",AQ15)))</formula>
    </cfRule>
    <cfRule type="containsText" dxfId="10" priority="243" operator="containsText" text="Extremo">
      <formula>NOT(ISERROR(SEARCH("Extremo",AQ15)))</formula>
    </cfRule>
  </conditionalFormatting>
  <conditionalFormatting sqref="AQ15">
    <cfRule type="containsText" dxfId="9" priority="240" operator="containsText" text="Moderado">
      <formula>NOT(ISERROR(SEARCH("Moderado",AQ15)))</formula>
    </cfRule>
  </conditionalFormatting>
  <conditionalFormatting sqref="AQ21">
    <cfRule type="containsText" dxfId="8" priority="108" operator="containsText" text="Bajo">
      <formula>NOT(ISERROR(SEARCH("Bajo",AQ21)))</formula>
    </cfRule>
    <cfRule type="containsText" dxfId="7" priority="109" operator="containsText" text="Alto">
      <formula>NOT(ISERROR(SEARCH("Alto",AQ21)))</formula>
    </cfRule>
    <cfRule type="containsText" dxfId="6" priority="110" operator="containsText" text="Extremo">
      <formula>NOT(ISERROR(SEARCH("Extremo",AQ21)))</formula>
    </cfRule>
  </conditionalFormatting>
  <conditionalFormatting sqref="AQ24">
    <cfRule type="containsText" dxfId="5" priority="82" operator="containsText" text="Bajo">
      <formula>NOT(ISERROR(SEARCH("Bajo",AQ24)))</formula>
    </cfRule>
    <cfRule type="containsText" dxfId="4" priority="83" operator="containsText" text="Alto">
      <formula>NOT(ISERROR(SEARCH("Alto",AQ24)))</formula>
    </cfRule>
    <cfRule type="containsText" dxfId="3" priority="84" operator="containsText" text="Extremo">
      <formula>NOT(ISERROR(SEARCH("Extremo",AQ24)))</formula>
    </cfRule>
  </conditionalFormatting>
  <conditionalFormatting sqref="AQ27 AQ29">
    <cfRule type="containsText" dxfId="2" priority="27" operator="containsText" text="Bajo">
      <formula>NOT(ISERROR(SEARCH("Bajo",AQ27)))</formula>
    </cfRule>
    <cfRule type="containsText" dxfId="1" priority="28" operator="containsText" text="Alto">
      <formula>NOT(ISERROR(SEARCH("Alto",AQ27)))</formula>
    </cfRule>
    <cfRule type="containsText" dxfId="0" priority="29" operator="containsText" text="Extremo">
      <formula>NOT(ISERROR(SEARCH("Extremo",AQ27)))</formula>
    </cfRule>
  </conditionalFormatting>
  <dataValidations count="16">
    <dataValidation type="list" allowBlank="1" showInputMessage="1" showErrorMessage="1" error="Seleccione un area de impacto" sqref="D15:D17" xr:uid="{00000000-0002-0000-0000-00000F000000}">
      <formula1>"afectación económica,afectación reputacional,afectación económica y reputacional,efecto dañoso"</formula1>
    </dataValidation>
    <dataValidation type="list" allowBlank="1" showInputMessage="1" showErrorMessage="1" sqref="AE15:AE29 AE31:AE32" xr:uid="{00000000-0002-0000-0000-000000000000}">
      <formula1>"Documentado,Sin documentar"</formula1>
    </dataValidation>
    <dataValidation type="list" allowBlank="1" showInputMessage="1" showErrorMessage="1" sqref="AG15:AG29 AG31:AG32" xr:uid="{00000000-0002-0000-0000-000001000000}">
      <formula1>"Continua,Aleatoria"</formula1>
    </dataValidation>
    <dataValidation type="list" allowBlank="1" showInputMessage="1" showErrorMessage="1" sqref="AI15:AI29 AI31:AI32" xr:uid="{00000000-0002-0000-0000-000002000000}">
      <formula1>"Con registro,Sin registro"</formula1>
    </dataValidation>
    <dataValidation type="list" allowBlank="1" showInputMessage="1" showErrorMessage="1" sqref="AC15:AC29 AC31:AC32" xr:uid="{00000000-0002-0000-0000-000003000000}">
      <formula1>"Automático,Manual"</formula1>
    </dataValidation>
    <dataValidation type="list" allowBlank="1" showInputMessage="1" showErrorMessage="1" error="Seleccione un factor de riesgo" sqref="C15:C29" xr:uid="{00000000-0002-0000-0000-000004000000}">
      <formula1>"Procesos,Talento humano,Tecnología,Infraestructura,Evento externo"</formula1>
    </dataValidation>
    <dataValidation type="list" allowBlank="1" showInputMessage="1" showErrorMessage="1" error="Seleccione un area de impacto" sqref="D18:D29" xr:uid="{00000000-0002-0000-0000-000005000000}">
      <formula1>"afectación económica,afectación reputacional,afectación económica y reputacional"</formula1>
    </dataValidation>
    <dataValidation type="list" allowBlank="1" showInputMessage="1" showErrorMessage="1" error="Seleccione una clasificación del riesgo" sqref="J15:J29" xr:uid="{00000000-0002-0000-0000-000006000000}">
      <mc:AlternateContent xmlns:x12ac="http://schemas.microsoft.com/office/spreadsheetml/2011/1/ac" xmlns:mc="http://schemas.openxmlformats.org/markup-compatibility/2006">
        <mc:Choice Requires="x12ac">
          <x12ac:list>Ejecución y administración de procesos,Fraude externo,Fraude interno,Fallas tecnológicas,Relaciones laborales,"Usuarios, productos y prácticas",Daños a activos fijos/eventos externos</x12ac:list>
        </mc:Choice>
        <mc:Fallback>
          <formula1>"Ejecución y administración de procesos,Fraude externo,Fraude interno,Fallas tecnológicas,Relaciones laborales,Usuarios, productos y prácticas,Daños a activos fijos/eventos externos"</formula1>
        </mc:Fallback>
      </mc:AlternateContent>
    </dataValidation>
    <dataValidation type="list" allowBlank="1" showInputMessage="1" showErrorMessage="1" error="Seleccione una frecuencia de la actividad en un periodo de un año" sqref="K15:K29" xr:uid="{00000000-0002-0000-0000-000007000000}">
      <formula1>"Máximo 2 veces,Entre 3 a 24 veces,Entre 24 a 500 veces,Entre 500 a 5000 veces,Mas de 5000 veces"</formula1>
    </dataValidation>
    <dataValidation type="list" allowBlank="1" showInputMessage="1" showErrorMessage="1" error="Seleccione una afectación económica y/o reputacional" sqref="L15:L29" xr:uid="{00000000-0002-0000-0000-000008000000}">
      <formula1>"Menor a 10 SMLMV o afectación a un área/proceso,Entre 10 y 50 SMLMV o afectación interna,Entre 50 y 100 SMLMV o afectación con algunos usuarios,Entre 100 y 500 SMLMV o fectación a nivel municipal/departamental,Mayor a 500 SMLMV o afectación nacional"</formula1>
    </dataValidation>
    <dataValidation type="list" allowBlank="1" showInputMessage="1" showErrorMessage="1" error="Seleccione una opción de tratamiento" sqref="R15:R29" xr:uid="{00000000-0002-0000-0000-000009000000}">
      <formula1>"Aceptar,Evitar,Compartir / Transferir,Reducir"</formula1>
    </dataValidation>
    <dataValidation type="list" allowBlank="1" showInputMessage="1" showErrorMessage="1" error="Seleccione si la posible afectación, cuenta con seguro o póliza" sqref="S15:S29" xr:uid="{00000000-0002-0000-0000-00000A000000}">
      <formula1>"Si,No"</formula1>
    </dataValidation>
    <dataValidation type="decimal" allowBlank="1" showInputMessage="1" showErrorMessage="1" error="Digite el porcentaje de la cobertura del seguro o póliza" sqref="T15:T29" xr:uid="{00000000-0002-0000-0000-00000B000000}">
      <formula1>0</formula1>
      <formula2>1</formula2>
    </dataValidation>
    <dataValidation type="list" allowBlank="1" showInputMessage="1" showErrorMessage="1" error="Seleccione el tipo de control" sqref="AA15:AA29 AA31:AA32" xr:uid="{00000000-0002-0000-0000-00000C000000}">
      <formula1>"Preventivo,Detectivo,Correctivo"</formula1>
    </dataValidation>
    <dataValidation type="list" allowBlank="1" showInputMessage="1" showErrorMessage="1" error="Seleccione el estado del plan de tratamiento" sqref="AZ15:AZ29 AZ31:AZ32" xr:uid="{00000000-0002-0000-0000-00000D000000}">
      <formula1>"En implementación,En ejecución,En seguimiento,Terminado"</formula1>
    </dataValidation>
    <dataValidation type="list" allowBlank="1" showInputMessage="1" showErrorMessage="1" error="Seleccione un tipo de riesgo" sqref="I15:I29" xr:uid="{00000000-0002-0000-0000-000010000000}">
      <formula1>"Gestión,Corrupción,Seguridad de la Información,Ambiental,Seguridad y Salud en el Trabajo,Fiscal"</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Castro Montealegre</dc:creator>
  <cp:lastModifiedBy>SARA LUCIA SLRB. RIVEROS BONILLA</cp:lastModifiedBy>
  <dcterms:created xsi:type="dcterms:W3CDTF">2023-04-12T21:27:57Z</dcterms:created>
  <dcterms:modified xsi:type="dcterms:W3CDTF">2025-06-16T15:34:00Z</dcterms:modified>
</cp:coreProperties>
</file>