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670DB92B-7B7F-4DC1-9136-67F4652A4FE8}" xr6:coauthVersionLast="47" xr6:coauthVersionMax="47" xr10:uidLastSave="{00000000-0000-0000-0000-000000000000}"/>
  <workbookProtection workbookAlgorithmName="SHA-512" workbookHashValue="7FV9QrrMqIO04vwe/v/Ng50WvCB4Tev1DW/raL7lBtS7jHKw6EZvdvtENU3vfZTcpapK4NfcXFTnflsZt5i4wg==" workbookSaltValue="KK0yApDrjIkQnbzpqiIBJ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Y18" i="1"/>
  <c r="Y16" i="1"/>
  <c r="AB15" i="1"/>
  <c r="Y17" i="1" l="1"/>
  <c r="G17" i="1" l="1"/>
  <c r="AJ18" i="1" l="1"/>
  <c r="AH18" i="1"/>
  <c r="AF18" i="1"/>
  <c r="AD18" i="1"/>
  <c r="AB18" i="1"/>
  <c r="AJ17" i="1"/>
  <c r="AH17" i="1"/>
  <c r="AF17" i="1"/>
  <c r="AD17" i="1"/>
  <c r="AB17" i="1"/>
  <c r="P17" i="1"/>
  <c r="O17" i="1"/>
  <c r="AN17" i="1" s="1"/>
  <c r="AN18" i="1" s="1"/>
  <c r="M17" i="1"/>
  <c r="AK17" i="1" l="1"/>
  <c r="AK18" i="1" s="1"/>
  <c r="AO17" i="1"/>
  <c r="AP17" i="1" s="1"/>
  <c r="N17" i="1"/>
  <c r="Q17" i="1" s="1"/>
  <c r="AL17" i="1" l="1"/>
  <c r="AJ16" i="1"/>
  <c r="AH16" i="1"/>
  <c r="AF16" i="1"/>
  <c r="AD16" i="1"/>
  <c r="AB16" i="1"/>
  <c r="AJ15" i="1"/>
  <c r="AH15" i="1"/>
  <c r="AF15" i="1"/>
  <c r="AD15" i="1"/>
  <c r="Y15" i="1"/>
  <c r="P15" i="1"/>
  <c r="O15" i="1"/>
  <c r="AN15" i="1" s="1"/>
  <c r="AN16" i="1" s="1"/>
  <c r="M15" i="1"/>
  <c r="N15" i="1" l="1"/>
  <c r="Q15" i="1" s="1"/>
  <c r="AK15" i="1"/>
  <c r="AK16" i="1" s="1"/>
  <c r="AM17" i="1"/>
  <c r="AQ17" i="1" s="1"/>
  <c r="AO15" i="1" l="1"/>
  <c r="AP15" i="1" s="1"/>
  <c r="AL15" i="1" l="1"/>
  <c r="AM15" i="1" l="1"/>
  <c r="AQ15" i="1" s="1"/>
</calcChain>
</file>

<file path=xl/sharedStrings.xml><?xml version="1.0" encoding="utf-8"?>
<sst xmlns="http://schemas.openxmlformats.org/spreadsheetml/2006/main" count="160" uniqueCount="131">
  <si>
    <t>INSTITUTO DE FINANCIAMIENTO, PROMOCIÓN Y DESARROLLO DE IBAGUÉ - INFIBAGUÉ -</t>
  </si>
  <si>
    <t>CODIGO: FOR-GR-001</t>
  </si>
  <si>
    <t>MAPA DE RIESGOS Y OPORTUNIDADES POR PROCESO</t>
  </si>
  <si>
    <t>Página 1 de 1</t>
  </si>
  <si>
    <t>VERSIÓN: 04</t>
  </si>
  <si>
    <t>Descripción del Riesgo</t>
  </si>
  <si>
    <t xml:space="preserve">Causa(s) Raíz </t>
  </si>
  <si>
    <t>Area(s) de impacto</t>
  </si>
  <si>
    <t>Factor(es) de Riesgo</t>
  </si>
  <si>
    <t>Clasificación del riesgo</t>
  </si>
  <si>
    <t>Responsable</t>
  </si>
  <si>
    <t>Estado</t>
  </si>
  <si>
    <t>Implementación</t>
  </si>
  <si>
    <t>Documentación</t>
  </si>
  <si>
    <t>Frecuencia</t>
  </si>
  <si>
    <t>Evidencia</t>
  </si>
  <si>
    <t>Proceso:</t>
  </si>
  <si>
    <t>Objetivo:</t>
  </si>
  <si>
    <t>No. control</t>
  </si>
  <si>
    <t>Identificación del riesgo</t>
  </si>
  <si>
    <t>Actividad(es) / Punto(s) de Riesgo</t>
  </si>
  <si>
    <t>Zona de riesgo inherente</t>
  </si>
  <si>
    <t>Impacto inherente</t>
  </si>
  <si>
    <t>Probabilidad inherente</t>
  </si>
  <si>
    <t>Frecuencia de la actividad 
(por año)</t>
  </si>
  <si>
    <t>Tipo de control</t>
  </si>
  <si>
    <t>No. Plan de acción</t>
  </si>
  <si>
    <t xml:space="preserve">Fecha implementación </t>
  </si>
  <si>
    <t>Valoración del riesgo</t>
  </si>
  <si>
    <t>Probabilidad residual</t>
  </si>
  <si>
    <t>Impacto residual</t>
  </si>
  <si>
    <t>Zona de riesgo residual</t>
  </si>
  <si>
    <t>Atributos de eficiencia</t>
  </si>
  <si>
    <t>Atributos informativos</t>
  </si>
  <si>
    <t>R1</t>
  </si>
  <si>
    <t>Referencia</t>
  </si>
  <si>
    <t>Cobertura del seguro o la póliza</t>
  </si>
  <si>
    <t>Indicador</t>
  </si>
  <si>
    <t>Resultado</t>
  </si>
  <si>
    <t xml:space="preserve">Denominación </t>
  </si>
  <si>
    <t>Descripción</t>
  </si>
  <si>
    <t>Fecha</t>
  </si>
  <si>
    <t>Acción</t>
  </si>
  <si>
    <t>Complemento</t>
  </si>
  <si>
    <t>Descripcion del control</t>
  </si>
  <si>
    <t>Evidencia(s) y/o soporte(s)</t>
  </si>
  <si>
    <t>Responsable(s)</t>
  </si>
  <si>
    <t>Responsable:</t>
  </si>
  <si>
    <t>Recursos necesarios</t>
  </si>
  <si>
    <t>Plan(es) de tratamiento</t>
  </si>
  <si>
    <t>Riesgo residual</t>
  </si>
  <si>
    <t>Control(es)</t>
  </si>
  <si>
    <t>Opcion(es)</t>
  </si>
  <si>
    <t>EVALUACIÓN DE RIESGO</t>
  </si>
  <si>
    <t>Analisis del riesgo</t>
  </si>
  <si>
    <t>TRATAMIENTO DEL RIESGO</t>
  </si>
  <si>
    <t>Opcion(es) de tratamiento</t>
  </si>
  <si>
    <t>SEGUIMIENTO Y REVISIÓN</t>
  </si>
  <si>
    <t>R2</t>
  </si>
  <si>
    <t>Tipo de riesgo</t>
  </si>
  <si>
    <t>Afectación económica y/o reputacional</t>
  </si>
  <si>
    <t>¿Cuenta con seguro o póliza?</t>
  </si>
  <si>
    <t>Oportunidad(es)</t>
  </si>
  <si>
    <t>Causa / Circunstancia inmediata</t>
  </si>
  <si>
    <t>Vigente desde: 2023/05/04</t>
  </si>
  <si>
    <t>Administrar, controlar y conservar la información documental del Instituto, a través de la planificación, manejo y organización de la documentación producida y recibida, desde su origen hasta su disposición final, con el fin de facilitar su utilización y 
conservación y dar cumplimiento a los fines institucionales.</t>
  </si>
  <si>
    <t>GESTIÓN DOCUMENTAL</t>
  </si>
  <si>
    <t>Acompañamiento y asesoría en la depuración y organización de los archivos de gestión y 
transferencias documentales al 
archivo central</t>
  </si>
  <si>
    <t>afectación reputacional</t>
  </si>
  <si>
    <t>afectación económica y reputacional</t>
  </si>
  <si>
    <t>Gestión</t>
  </si>
  <si>
    <t>Ejecución y administración de procesos</t>
  </si>
  <si>
    <t>Procesos</t>
  </si>
  <si>
    <t>Entre 50 y 100 SMLMV o afectación con algunos usuarios</t>
  </si>
  <si>
    <t>Entre 500 a 5000 veces</t>
  </si>
  <si>
    <t>Reducir</t>
  </si>
  <si>
    <t>Infraestructura</t>
  </si>
  <si>
    <t>Seguridad de la Información</t>
  </si>
  <si>
    <t>falta de depuración y organización, la inasistencia a los programas de capacitación, la falta de acompañamiento o asesoria y uso de personal no capacitado (pasantes) o cambios en el personal ya capacitado</t>
  </si>
  <si>
    <t>Jefe Oficina Gestión del riesgo</t>
  </si>
  <si>
    <t>No</t>
  </si>
  <si>
    <t>Preventivo</t>
  </si>
  <si>
    <t>Manual</t>
  </si>
  <si>
    <t>Documentado</t>
  </si>
  <si>
    <t>Continua</t>
  </si>
  <si>
    <t>Con registro</t>
  </si>
  <si>
    <t>Aleatoria</t>
  </si>
  <si>
    <t>Profesional Universitario 219-01 - Gestión Documental</t>
  </si>
  <si>
    <t>Profesional 219-01 - Gestión documental</t>
  </si>
  <si>
    <t>Sin documentar</t>
  </si>
  <si>
    <t xml:space="preserve">realiza seguimiento y actualización de la matriz de aspectos legales </t>
  </si>
  <si>
    <t>sanciones legales a la entidad</t>
  </si>
  <si>
    <t>* Aplicación del compendio normativo en materia de gestión documental 
* Referente y asesor para otras entidades
* Certificación ISO 30300: 2011</t>
  </si>
  <si>
    <t xml:space="preserve">*Registro de asistencia
*Registro fotográficos  </t>
  </si>
  <si>
    <t xml:space="preserve">* Registros de asistencia
* Registros fotográficos </t>
  </si>
  <si>
    <t xml:space="preserve"> de conformidad con las disposiciones reglamentarias en la materia. </t>
  </si>
  <si>
    <t>* Archivo documental 
* Expedientes.</t>
  </si>
  <si>
    <t xml:space="preserve">Humanos
Tecnológicos
Económicos 
 </t>
  </si>
  <si>
    <t xml:space="preserve">Humanos
Tecnológicos
Económicos 
 Logísticos </t>
  </si>
  <si>
    <t>Entre 100 y 500 SMLMV o fectación a nivel municipal/departamental</t>
  </si>
  <si>
    <t>multas, sanciones legales, por daño o afectación en el archivo central e histórico derivado de la mala disposición del mismo,</t>
  </si>
  <si>
    <t xml:space="preserve"> insuficiencia del espacio asginado para el almacenamiento del mismo, y/o incumplimiento de normatividad de almacenmaiento del espacio asginado. </t>
  </si>
  <si>
    <t xml:space="preserve">Almacenamiento del archivo central e histórico </t>
  </si>
  <si>
    <t>* Conservación de archivos documentales 
* Mejoramiento locativo de conformidad con normatividad vigente, y mobiliario. 
* Certificación ISO 30300: 2011</t>
  </si>
  <si>
    <t xml:space="preserve">Realizar adecuaciones locativas y compra de mobiliario para la adecuada disposición del archivo central e histórico </t>
  </si>
  <si>
    <t xml:space="preserve">con el fin de garantizar la integridad y debida custodia del mismo, de conormidad con la normatividad que regula la materia. </t>
  </si>
  <si>
    <t xml:space="preserve">
*Registro fotografico
* Presupuestos 
* Trabajos locativos, adecuaciones, contratos de obra. </t>
  </si>
  <si>
    <t xml:space="preserve">con el fin de adoptar la disposiciones normativas en la materia de disposición y almacenamiento del archivo. </t>
  </si>
  <si>
    <t xml:space="preserve">*matriz de aspectos legales actualizada </t>
  </si>
  <si>
    <t xml:space="preserve">Adecuación y mejoramiento del 100% del archivo central e histórico (instalaciones) </t>
  </si>
  <si>
    <t xml:space="preserve">* Se realizará solicitud a la alta gerencia y dirección administrativa exponiendo la necesidad y condiciones  del archivo y la deficiencia en la capacidad de almacenamiento a corto plazo , por lo que se hace apremiante  la ampliación de la capacidad del mismo, con el fin de cumplir con las disposiciones legales en cuanto a gestión del archvio central e histórico, y garantizar la integridad del mismo. </t>
  </si>
  <si>
    <t xml:space="preserve">Se verificará normatividad actualizada , sobre gestión y disposición de archivo, con el fin de nutrir la matriz de aspectos legales del proceso. </t>
  </si>
  <si>
    <t xml:space="preserve">Humanos
</t>
  </si>
  <si>
    <t xml:space="preserve">* matriz de aspectos legales actualizada </t>
  </si>
  <si>
    <t xml:space="preserve">Humanos
Tecnológicos
económico
logísticos 
</t>
  </si>
  <si>
    <t>* comunicaciones internas 
* mesas de trabajo 
* Informe solicitando ampliación del archivo</t>
  </si>
  <si>
    <t xml:space="preserve">se realiza la clasificación y organización del archivo central e histórico </t>
  </si>
  <si>
    <t xml:space="preserve">  realiza asesorias y/o sensibilización por dependencias </t>
  </si>
  <si>
    <t xml:space="preserve">con el fin de exponer los cambios o ajustes en las polítics internas, o debida gestión de archivo de las dependencias. </t>
  </si>
  <si>
    <t xml:space="preserve">
* Registros fotográficos 
*Comunicaciones internas y externas 
* expedientes 
</t>
  </si>
  <si>
    <t xml:space="preserve">Profesional 219-01 - Gestión documental/Dirección Administrativa/ Gerencia </t>
  </si>
  <si>
    <t>Profesional 219-01 - Gestión documental y equipo de trabajo</t>
  </si>
  <si>
    <t>mayo a diciembre del 2025</t>
  </si>
  <si>
    <t>enero a diciembre de 2025</t>
  </si>
  <si>
    <t>Capacitación al personal de infibague incluyendo contratistas sobre normas y procedimientos en gestión documental</t>
  </si>
  <si>
    <t xml:space="preserve">Mayo - diciembre del 2025 </t>
  </si>
  <si>
    <t>Mayo a diciembre de 2025</t>
  </si>
  <si>
    <t xml:space="preserve">Se realiza en coordinación con el personal de planta de la entidad y de apoyo, la clasificación , organización, restauración y disposición final de la documentación. </t>
  </si>
  <si>
    <t>En implementación</t>
  </si>
  <si>
    <t>* indicador 1: 40%
*indicador 2: 0%</t>
  </si>
  <si>
    <t xml:space="preserve">*Archivo central gestionado en un 70% / 100% del archivo central 
* Archivo histórico gestionado en un 20%  / 100% Archivo histórico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</si>
</sst>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  <protection hidden="1"/>
    </xf>
    <xf numFmtId="9" fontId="6" fillId="5" borderId="5" xfId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  <protection hidden="1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9" fontId="6" fillId="5" borderId="5" xfId="1" applyFont="1" applyFill="1" applyBorder="1" applyAlignment="1" applyProtection="1">
      <alignment horizontal="center" vertical="center" wrapText="1"/>
    </xf>
    <xf numFmtId="9" fontId="6" fillId="5" borderId="1" xfId="1" applyFont="1" applyFill="1" applyBorder="1" applyAlignment="1" applyProtection="1">
      <alignment horizontal="center" vertical="center" wrapText="1"/>
    </xf>
    <xf numFmtId="9" fontId="6" fillId="0" borderId="5" xfId="1" applyFont="1" applyBorder="1" applyAlignment="1" applyProtection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9" fontId="6" fillId="0" borderId="1" xfId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5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76200</xdr:rowOff>
    </xdr:from>
    <xdr:to>
      <xdr:col>3</xdr:col>
      <xdr:colOff>523875</xdr:colOff>
      <xdr:row>3</xdr:row>
      <xdr:rowOff>166727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0"/>
          <a:ext cx="3333749" cy="1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"/>
  <sheetViews>
    <sheetView tabSelected="1" topLeftCell="AT7" zoomScale="78" zoomScaleNormal="78" workbookViewId="0">
      <selection activeCell="BE16" sqref="BE16"/>
    </sheetView>
  </sheetViews>
  <sheetFormatPr baseColWidth="10" defaultColWidth="10.85546875" defaultRowHeight="14.25" x14ac:dyDescent="0.2"/>
  <cols>
    <col min="1" max="1" width="10.85546875" style="1" customWidth="1"/>
    <col min="2" max="2" width="20.5703125" style="1" customWidth="1"/>
    <col min="3" max="3" width="16.28515625" style="1" customWidth="1"/>
    <col min="4" max="4" width="16.140625" style="1" customWidth="1"/>
    <col min="5" max="5" width="19" style="1" customWidth="1"/>
    <col min="6" max="6" width="30.28515625" style="1" customWidth="1"/>
    <col min="7" max="7" width="50.5703125" style="1" customWidth="1"/>
    <col min="8" max="8" width="26.28515625" style="1" customWidth="1"/>
    <col min="9" max="9" width="17" style="1" customWidth="1"/>
    <col min="10" max="10" width="19.42578125" style="1" customWidth="1"/>
    <col min="11" max="11" width="20.42578125" style="1" customWidth="1"/>
    <col min="12" max="12" width="21.42578125" style="1" customWidth="1"/>
    <col min="13" max="13" width="11.140625" style="1" customWidth="1"/>
    <col min="14" max="14" width="11.5703125" style="1" customWidth="1"/>
    <col min="15" max="15" width="11.140625" style="1" customWidth="1"/>
    <col min="16" max="16" width="11.5703125" style="1" customWidth="1"/>
    <col min="17" max="17" width="15" style="1" customWidth="1"/>
    <col min="18" max="18" width="16.140625" style="1" customWidth="1"/>
    <col min="19" max="19" width="14.5703125" style="1" customWidth="1"/>
    <col min="20" max="20" width="16.5703125" style="1" customWidth="1"/>
    <col min="21" max="21" width="10.85546875" style="1" customWidth="1"/>
    <col min="22" max="22" width="22.28515625" style="1" customWidth="1"/>
    <col min="23" max="23" width="30.7109375" style="1" customWidth="1"/>
    <col min="24" max="24" width="28.28515625" style="1" customWidth="1"/>
    <col min="25" max="25" width="45.42578125" style="1" customWidth="1"/>
    <col min="26" max="26" width="23.140625" style="1" customWidth="1"/>
    <col min="27" max="27" width="9.5703125" style="1" customWidth="1"/>
    <col min="28" max="28" width="9.5703125" style="1" hidden="1" customWidth="1"/>
    <col min="29" max="29" width="9.5703125" style="1" customWidth="1"/>
    <col min="30" max="30" width="9.5703125" style="1" hidden="1" customWidth="1"/>
    <col min="31" max="31" width="9.5703125" style="1" customWidth="1"/>
    <col min="32" max="32" width="9.5703125" style="1" hidden="1" customWidth="1"/>
    <col min="33" max="33" width="9.5703125" style="1" customWidth="1"/>
    <col min="34" max="34" width="9.5703125" style="1" hidden="1" customWidth="1"/>
    <col min="35" max="35" width="9.5703125" style="1" customWidth="1"/>
    <col min="36" max="36" width="5.140625" style="1" hidden="1" customWidth="1"/>
    <col min="37" max="37" width="10.85546875" style="1" hidden="1" customWidth="1"/>
    <col min="38" max="38" width="11.140625" style="1" customWidth="1"/>
    <col min="39" max="39" width="10.85546875" style="1"/>
    <col min="40" max="40" width="10.85546875" style="1" hidden="1" customWidth="1"/>
    <col min="41" max="41" width="11.140625" style="1" customWidth="1"/>
    <col min="42" max="42" width="16.140625" style="1" customWidth="1"/>
    <col min="43" max="43" width="18.85546875" style="1" customWidth="1"/>
    <col min="44" max="44" width="24.5703125" style="1" customWidth="1"/>
    <col min="45" max="45" width="19.140625" style="1" customWidth="1"/>
    <col min="46" max="46" width="10.85546875" style="1" customWidth="1"/>
    <col min="47" max="47" width="49.5703125" style="1" customWidth="1"/>
    <col min="48" max="48" width="18.5703125" style="1" customWidth="1"/>
    <col min="49" max="49" width="21.140625" style="1" customWidth="1"/>
    <col min="50" max="50" width="27.7109375" style="1" customWidth="1"/>
    <col min="51" max="51" width="20.7109375" style="1" customWidth="1"/>
    <col min="52" max="52" width="19.7109375" style="1" customWidth="1"/>
    <col min="53" max="53" width="20.42578125" style="1" customWidth="1"/>
    <col min="54" max="54" width="16.28515625" style="1" bestFit="1" customWidth="1"/>
    <col min="55" max="55" width="47.5703125" style="1" customWidth="1"/>
    <col min="56" max="16384" width="10.85546875" style="1"/>
  </cols>
  <sheetData>
    <row r="1" spans="1:56" customFormat="1" ht="31.5" customHeight="1" x14ac:dyDescent="0.25">
      <c r="A1" s="47"/>
      <c r="B1" s="47"/>
      <c r="C1" s="47"/>
      <c r="D1" s="47"/>
      <c r="E1" s="80" t="s">
        <v>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2"/>
      <c r="BC1" s="35" t="s">
        <v>1</v>
      </c>
      <c r="BD1" s="1"/>
    </row>
    <row r="2" spans="1:56" customFormat="1" ht="31.5" customHeight="1" x14ac:dyDescent="0.25">
      <c r="A2" s="47"/>
      <c r="B2" s="47"/>
      <c r="C2" s="47"/>
      <c r="D2" s="47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5"/>
      <c r="BC2" s="36" t="s">
        <v>4</v>
      </c>
      <c r="BD2" s="1"/>
    </row>
    <row r="3" spans="1:56" customFormat="1" ht="31.5" customHeight="1" x14ac:dyDescent="0.25">
      <c r="A3" s="47"/>
      <c r="B3" s="47"/>
      <c r="C3" s="47"/>
      <c r="D3" s="47"/>
      <c r="E3" s="86" t="s">
        <v>2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8"/>
      <c r="BC3" s="37" t="s">
        <v>64</v>
      </c>
      <c r="BD3" s="1"/>
    </row>
    <row r="4" spans="1:56" customFormat="1" ht="31.5" customHeight="1" x14ac:dyDescent="0.25">
      <c r="A4" s="47"/>
      <c r="B4" s="47"/>
      <c r="C4" s="47"/>
      <c r="D4" s="47"/>
      <c r="E4" s="89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1"/>
      <c r="BC4" s="36" t="s">
        <v>3</v>
      </c>
      <c r="BD4" s="1"/>
    </row>
    <row r="5" spans="1:56" s="5" customFormat="1" ht="9.6" customHeight="1" x14ac:dyDescent="0.3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4"/>
    </row>
    <row r="6" spans="1:56" ht="23.1" customHeight="1" x14ac:dyDescent="0.2">
      <c r="A6" s="93" t="s">
        <v>16</v>
      </c>
      <c r="B6" s="93"/>
      <c r="C6" s="93"/>
      <c r="D6" s="75" t="s">
        <v>66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7"/>
    </row>
    <row r="7" spans="1:56" s="6" customFormat="1" ht="9.6" customHeight="1" x14ac:dyDescent="0.35">
      <c r="B7" s="7"/>
      <c r="C7" s="7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4"/>
    </row>
    <row r="8" spans="1:56" ht="43.5" customHeight="1" x14ac:dyDescent="0.2">
      <c r="A8" s="93" t="s">
        <v>17</v>
      </c>
      <c r="B8" s="93"/>
      <c r="C8" s="93"/>
      <c r="D8" s="75" t="s">
        <v>65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17"/>
    </row>
    <row r="9" spans="1:56" s="6" customFormat="1" ht="9.6" customHeight="1" x14ac:dyDescent="0.35">
      <c r="B9" s="7"/>
      <c r="C9" s="7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4"/>
    </row>
    <row r="10" spans="1:56" ht="26.1" customHeight="1" x14ac:dyDescent="0.2">
      <c r="A10" s="93" t="s">
        <v>47</v>
      </c>
      <c r="B10" s="93"/>
      <c r="C10" s="93"/>
      <c r="D10" s="75" t="s">
        <v>87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17"/>
    </row>
    <row r="11" spans="1:56" s="6" customFormat="1" ht="9.6" customHeight="1" thickBot="1" x14ac:dyDescent="0.4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4"/>
    </row>
    <row r="12" spans="1:56" s="10" customFormat="1" ht="18.75" thickBot="1" x14ac:dyDescent="0.3">
      <c r="A12" s="51" t="s">
        <v>53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59" t="s">
        <v>55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1"/>
      <c r="BA12" s="76" t="s">
        <v>57</v>
      </c>
      <c r="BB12" s="77"/>
      <c r="BC12" s="78"/>
      <c r="BD12" s="9"/>
    </row>
    <row r="13" spans="1:56" s="21" customFormat="1" ht="42" customHeight="1" x14ac:dyDescent="0.25">
      <c r="A13" s="62" t="s">
        <v>19</v>
      </c>
      <c r="B13" s="63"/>
      <c r="C13" s="63"/>
      <c r="D13" s="63"/>
      <c r="E13" s="63"/>
      <c r="F13" s="63"/>
      <c r="G13" s="64"/>
      <c r="H13" s="62" t="s">
        <v>54</v>
      </c>
      <c r="I13" s="63"/>
      <c r="J13" s="63"/>
      <c r="K13" s="63"/>
      <c r="L13" s="64"/>
      <c r="M13" s="62" t="s">
        <v>28</v>
      </c>
      <c r="N13" s="63"/>
      <c r="O13" s="63"/>
      <c r="P13" s="63"/>
      <c r="Q13" s="64"/>
      <c r="R13" s="62" t="s">
        <v>56</v>
      </c>
      <c r="S13" s="63"/>
      <c r="T13" s="64"/>
      <c r="U13" s="62" t="s">
        <v>51</v>
      </c>
      <c r="V13" s="63"/>
      <c r="W13" s="63"/>
      <c r="X13" s="63"/>
      <c r="Y13" s="63"/>
      <c r="Z13" s="64"/>
      <c r="AA13" s="54" t="s">
        <v>32</v>
      </c>
      <c r="AB13" s="55"/>
      <c r="AC13" s="55"/>
      <c r="AD13" s="56"/>
      <c r="AE13" s="54" t="s">
        <v>33</v>
      </c>
      <c r="AF13" s="55"/>
      <c r="AG13" s="55"/>
      <c r="AH13" s="55"/>
      <c r="AI13" s="55"/>
      <c r="AJ13" s="56"/>
      <c r="AK13" s="62" t="s">
        <v>50</v>
      </c>
      <c r="AL13" s="63"/>
      <c r="AM13" s="63"/>
      <c r="AN13" s="63"/>
      <c r="AO13" s="63"/>
      <c r="AP13" s="63"/>
      <c r="AQ13" s="64"/>
      <c r="AR13" s="54" t="s">
        <v>37</v>
      </c>
      <c r="AS13" s="56"/>
      <c r="AT13" s="54" t="s">
        <v>49</v>
      </c>
      <c r="AU13" s="55"/>
      <c r="AV13" s="55"/>
      <c r="AW13" s="55"/>
      <c r="AX13" s="55"/>
      <c r="AY13" s="55"/>
      <c r="AZ13" s="56"/>
      <c r="BA13" s="65" t="s">
        <v>10</v>
      </c>
      <c r="BB13" s="49" t="s">
        <v>41</v>
      </c>
      <c r="BC13" s="73" t="s">
        <v>40</v>
      </c>
      <c r="BD13" s="11"/>
    </row>
    <row r="14" spans="1:56" customFormat="1" ht="112.5" customHeight="1" thickBot="1" x14ac:dyDescent="0.3">
      <c r="A14" s="12" t="s">
        <v>35</v>
      </c>
      <c r="B14" s="13" t="s">
        <v>20</v>
      </c>
      <c r="C14" s="13" t="s">
        <v>8</v>
      </c>
      <c r="D14" s="13" t="s">
        <v>7</v>
      </c>
      <c r="E14" s="13" t="s">
        <v>63</v>
      </c>
      <c r="F14" s="13" t="s">
        <v>6</v>
      </c>
      <c r="G14" s="14" t="s">
        <v>5</v>
      </c>
      <c r="H14" s="15" t="s">
        <v>62</v>
      </c>
      <c r="I14" s="13" t="s">
        <v>59</v>
      </c>
      <c r="J14" s="13" t="s">
        <v>9</v>
      </c>
      <c r="K14" s="13" t="s">
        <v>24</v>
      </c>
      <c r="L14" s="14" t="s">
        <v>60</v>
      </c>
      <c r="M14" s="57" t="s">
        <v>23</v>
      </c>
      <c r="N14" s="58"/>
      <c r="O14" s="58" t="s">
        <v>22</v>
      </c>
      <c r="P14" s="58"/>
      <c r="Q14" s="14" t="s">
        <v>21</v>
      </c>
      <c r="R14" s="15" t="s">
        <v>52</v>
      </c>
      <c r="S14" s="13" t="s">
        <v>61</v>
      </c>
      <c r="T14" s="38" t="s">
        <v>36</v>
      </c>
      <c r="U14" s="40" t="s">
        <v>18</v>
      </c>
      <c r="V14" s="39" t="s">
        <v>10</v>
      </c>
      <c r="W14" s="39" t="s">
        <v>42</v>
      </c>
      <c r="X14" s="39" t="s">
        <v>43</v>
      </c>
      <c r="Y14" s="39" t="s">
        <v>44</v>
      </c>
      <c r="Z14" s="38" t="s">
        <v>45</v>
      </c>
      <c r="AA14" s="12" t="s">
        <v>25</v>
      </c>
      <c r="AB14" s="18"/>
      <c r="AC14" s="16" t="s">
        <v>12</v>
      </c>
      <c r="AD14" s="19"/>
      <c r="AE14" s="12" t="s">
        <v>13</v>
      </c>
      <c r="AF14" s="18"/>
      <c r="AG14" s="16" t="s">
        <v>14</v>
      </c>
      <c r="AH14" s="18"/>
      <c r="AI14" s="16" t="s">
        <v>15</v>
      </c>
      <c r="AJ14" s="20"/>
      <c r="AK14" s="15"/>
      <c r="AL14" s="58" t="s">
        <v>29</v>
      </c>
      <c r="AM14" s="58"/>
      <c r="AN14" s="13"/>
      <c r="AO14" s="58" t="s">
        <v>30</v>
      </c>
      <c r="AP14" s="58"/>
      <c r="AQ14" s="14" t="s">
        <v>31</v>
      </c>
      <c r="AR14" s="15" t="s">
        <v>39</v>
      </c>
      <c r="AS14" s="14" t="s">
        <v>38</v>
      </c>
      <c r="AT14" s="12" t="s">
        <v>26</v>
      </c>
      <c r="AU14" s="39" t="s">
        <v>40</v>
      </c>
      <c r="AV14" s="39" t="s">
        <v>48</v>
      </c>
      <c r="AW14" s="39" t="s">
        <v>27</v>
      </c>
      <c r="AX14" s="39" t="s">
        <v>45</v>
      </c>
      <c r="AY14" s="13" t="s">
        <v>46</v>
      </c>
      <c r="AZ14" s="14" t="s">
        <v>11</v>
      </c>
      <c r="BA14" s="66"/>
      <c r="BB14" s="50"/>
      <c r="BC14" s="74"/>
    </row>
    <row r="15" spans="1:56" s="29" customFormat="1" ht="117" customHeight="1" thickBot="1" x14ac:dyDescent="0.3">
      <c r="A15" s="71" t="s">
        <v>34</v>
      </c>
      <c r="B15" s="41" t="s">
        <v>102</v>
      </c>
      <c r="C15" s="41" t="s">
        <v>76</v>
      </c>
      <c r="D15" s="41" t="s">
        <v>69</v>
      </c>
      <c r="E15" s="41" t="s">
        <v>100</v>
      </c>
      <c r="F15" s="41" t="s">
        <v>101</v>
      </c>
      <c r="G15" s="45" t="str">
        <f>+IF(OR(D15&lt;&gt;"",E15&lt;&gt;"",F15&lt;&gt;""),CONCATENATE("Posibilidad de ",D15," por ",E15," debido a ",F15),"")</f>
        <v xml:space="preserve">Posibilidad de afectación económica y reputacional por multas, sanciones legales, por daño o afectación en el archivo central e histórico derivado de la mala disposición del mismo, debido a  insuficiencia del espacio asginado para el almacenamiento del mismo, y/o incumplimiento de normatividad de almacenmaiento del espacio asginado. </v>
      </c>
      <c r="H15" s="43" t="s">
        <v>103</v>
      </c>
      <c r="I15" s="41" t="s">
        <v>70</v>
      </c>
      <c r="J15" s="41" t="s">
        <v>71</v>
      </c>
      <c r="K15" s="41" t="s">
        <v>74</v>
      </c>
      <c r="L15" s="41" t="s">
        <v>99</v>
      </c>
      <c r="M15" s="67">
        <f>+IF(K15="Máximo 2 veces",0.2,IF(K15="Entre 3 a 24 veces",0.4,IF(K15="Entre 24 a 500 veces",0.6,IF(K15="Entre 500 a 5000 veces",0.8,IF(K15="Mas de 5000 veces",1,"")))))</f>
        <v>0.8</v>
      </c>
      <c r="N15" s="45" t="str">
        <f>+IF(M15="","",IF(M15&gt;0.8,"Muy Alta",IF(AND(M15&lt;=0.8,M15&gt;0.6),"Alta",IF(AND(M15&lt;=0.6,M15&gt;0.4),"Media",IF(AND(M15&lt;=0.4,M15&gt;0.2),"Baja","Muy Baja")))))</f>
        <v>Alta</v>
      </c>
      <c r="O15" s="67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0.8</v>
      </c>
      <c r="P15" s="69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Mayor</v>
      </c>
      <c r="Q15" s="45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Alto</v>
      </c>
      <c r="R15" s="41" t="s">
        <v>75</v>
      </c>
      <c r="S15" s="41" t="s">
        <v>80</v>
      </c>
      <c r="T15" s="92">
        <v>0</v>
      </c>
      <c r="U15" s="30">
        <v>1</v>
      </c>
      <c r="V15" s="23" t="s">
        <v>88</v>
      </c>
      <c r="W15" s="23" t="s">
        <v>104</v>
      </c>
      <c r="X15" s="23" t="s">
        <v>105</v>
      </c>
      <c r="Y15" s="24" t="str">
        <f t="shared" ref="Y15:Y16" si="0">CONCATENATE(V15,W15,X15)</f>
        <v xml:space="preserve">Profesional 219-01 - Gestión documentalRealizar adecuaciones locativas y compra de mobiliario para la adecuada disposición del archivo central e histórico con el fin de garantizar la integridad y debida custodia del mismo, de conormidad con la normatividad que regula la materia. </v>
      </c>
      <c r="Z15" s="23" t="s">
        <v>106</v>
      </c>
      <c r="AA15" s="25" t="s">
        <v>81</v>
      </c>
      <c r="AB15" s="32">
        <f t="shared" ref="AB15:AB18" si="1">+IF(AA15="","",IF(AA15="Preventivo",0.25,IF(AA15="Detectivo",0.15,IF(AA15="Correctivo",0.1,))))</f>
        <v>0.25</v>
      </c>
      <c r="AC15" s="25" t="s">
        <v>82</v>
      </c>
      <c r="AD15" s="26">
        <f>+IF(AC15="","",IF(AC15="Automático",0.25,IF(AC15="Manual",0.15)))</f>
        <v>0.15</v>
      </c>
      <c r="AE15" s="25" t="s">
        <v>83</v>
      </c>
      <c r="AF15" s="26">
        <f>+IF(AE15="","",IF(AE15="Documentado",0.5,IF(AE15="Sin documentar",0)))</f>
        <v>0.5</v>
      </c>
      <c r="AG15" s="25" t="s">
        <v>84</v>
      </c>
      <c r="AH15" s="26">
        <f>+IF(AG15="","",IF(AG15="Continua",0.1,IF(AG15="Aleatoria",0.05)))</f>
        <v>0.1</v>
      </c>
      <c r="AI15" s="25" t="s">
        <v>85</v>
      </c>
      <c r="AJ15" s="27">
        <f>+IF(AI15="","",IF(AI15="Con registro",0.05,IF(AI15="Sin registro",0)))</f>
        <v>0.05</v>
      </c>
      <c r="AK15" s="27">
        <f>+IF(AA15="Preventivo",M15-(SUM(AB15,AD15)*M15),IF(AA15="Detectivo",M15-(SUM(AB15,AD15)*M15),M15))</f>
        <v>0.48</v>
      </c>
      <c r="AL15" s="67">
        <f>+IF(M15="","",MIN(AK15:AK16))</f>
        <v>0.28799999999999998</v>
      </c>
      <c r="AM15" s="45" t="str">
        <f>+IF(AL15="","",IF(AL15&gt;0.8,"Muy Alta",IF(AND(AL15&lt;=0.8,AL15&gt;0.6),"Alta",IF(AND(AL15&lt;=0.6,AL15&gt;0.4),"Media",IF(AND(AL15&lt;=0.4,AL15&gt;0.2),"Baja","Muy Baja")))))</f>
        <v>Baja</v>
      </c>
      <c r="AN15" s="27">
        <f>+IF(AA15="Correctivo",O15-(SUM(AB15,AD15)*O15),O15)</f>
        <v>0.8</v>
      </c>
      <c r="AO15" s="67">
        <f>+IF(L15="","",MIN(AN16:AN16))</f>
        <v>0.8</v>
      </c>
      <c r="AP15" s="69" t="str">
        <f>+IF(AO15="","",IF(AO15&gt;0.8,"Catastrófico",IF(AND(AO15&lt;=0.8,AO15&gt;0.6),"Mayor",IF(AND(AO15&lt;=0.6,AO15&gt;0.4),"Moderado",IF(AND(AO15&lt;=0.4,AO15&gt;0.2),"Menor","Leve")))))</f>
        <v>Mayor</v>
      </c>
      <c r="AQ15" s="45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Alto</v>
      </c>
      <c r="AR15" s="43" t="s">
        <v>109</v>
      </c>
      <c r="AS15" s="79">
        <v>0</v>
      </c>
      <c r="AT15" s="28">
        <v>1</v>
      </c>
      <c r="AU15" s="23" t="s">
        <v>110</v>
      </c>
      <c r="AV15" s="23" t="s">
        <v>114</v>
      </c>
      <c r="AW15" s="23" t="s">
        <v>122</v>
      </c>
      <c r="AX15" s="23" t="s">
        <v>115</v>
      </c>
      <c r="AY15" s="22" t="s">
        <v>120</v>
      </c>
      <c r="AZ15" s="22" t="s">
        <v>128</v>
      </c>
      <c r="BA15" s="41" t="s">
        <v>79</v>
      </c>
      <c r="BB15" s="48">
        <v>45793</v>
      </c>
      <c r="BC15" s="94"/>
    </row>
    <row r="16" spans="1:56" s="29" customFormat="1" ht="115.5" customHeight="1" thickBot="1" x14ac:dyDescent="0.3">
      <c r="A16" s="72"/>
      <c r="B16" s="42"/>
      <c r="C16" s="42"/>
      <c r="D16" s="42"/>
      <c r="E16" s="42"/>
      <c r="F16" s="42"/>
      <c r="G16" s="46"/>
      <c r="H16" s="44"/>
      <c r="I16" s="42"/>
      <c r="J16" s="42"/>
      <c r="K16" s="42"/>
      <c r="L16" s="42"/>
      <c r="M16" s="68"/>
      <c r="N16" s="46"/>
      <c r="O16" s="68"/>
      <c r="P16" s="70"/>
      <c r="Q16" s="46"/>
      <c r="R16" s="42"/>
      <c r="S16" s="42"/>
      <c r="T16" s="92"/>
      <c r="U16" s="30">
        <v>2</v>
      </c>
      <c r="V16" s="23" t="s">
        <v>88</v>
      </c>
      <c r="W16" s="23" t="s">
        <v>90</v>
      </c>
      <c r="X16" s="23" t="s">
        <v>107</v>
      </c>
      <c r="Y16" s="24" t="str">
        <f t="shared" si="0"/>
        <v xml:space="preserve">Profesional 219-01 - Gestión documentalrealiza seguimiento y actualización de la matriz de aspectos legales con el fin de adoptar la disposiciones normativas en la materia de disposición y almacenamiento del archivo. </v>
      </c>
      <c r="Z16" s="23" t="s">
        <v>108</v>
      </c>
      <c r="AA16" s="31" t="s">
        <v>81</v>
      </c>
      <c r="AB16" s="32">
        <f t="shared" si="1"/>
        <v>0.25</v>
      </c>
      <c r="AC16" s="31" t="s">
        <v>82</v>
      </c>
      <c r="AD16" s="32">
        <f t="shared" ref="AD16:AD18" si="2">+IF(AC16="","",IF(AC16="Automático",0.25,IF(AC16="Manual",0.15)))</f>
        <v>0.15</v>
      </c>
      <c r="AE16" s="31" t="s">
        <v>83</v>
      </c>
      <c r="AF16" s="32">
        <f t="shared" ref="AF16:AF18" si="3">+IF(AE16="","",IF(AE16="Documentado",0.5,IF(AE16="Sin documentar",0)))</f>
        <v>0.5</v>
      </c>
      <c r="AG16" s="31" t="s">
        <v>84</v>
      </c>
      <c r="AH16" s="32">
        <f t="shared" ref="AH16:AH18" si="4">+IF(AG16="","",IF(AG16="Continua",0.1,IF(AG16="Aleatoria",0.05)))</f>
        <v>0.1</v>
      </c>
      <c r="AI16" s="31" t="s">
        <v>85</v>
      </c>
      <c r="AJ16" s="33">
        <f t="shared" ref="AJ16:AJ18" si="5">+IF(AI16="","",IF(AI16="Con registro",0.05,IF(AI16="Sin registro",0)))</f>
        <v>0.05</v>
      </c>
      <c r="AK16" s="27">
        <f>+IF(AA16="Preventivo",AK15-(SUM(AB16,AD16)*AK15),IF(AA16="Detectivo",AK15-(SUM(AB16,AD16)*AK15),AK15))</f>
        <v>0.28799999999999998</v>
      </c>
      <c r="AL16" s="68"/>
      <c r="AM16" s="46"/>
      <c r="AN16" s="27">
        <f>+IF(AA16="Correctivo",AN15-(SUM(AB16,AD16)*AN15),AN15)</f>
        <v>0.8</v>
      </c>
      <c r="AO16" s="68"/>
      <c r="AP16" s="70"/>
      <c r="AQ16" s="46"/>
      <c r="AR16" s="44"/>
      <c r="AS16" s="44"/>
      <c r="AT16" s="34">
        <v>2</v>
      </c>
      <c r="AU16" s="23" t="s">
        <v>111</v>
      </c>
      <c r="AV16" s="23" t="s">
        <v>112</v>
      </c>
      <c r="AW16" s="23" t="s">
        <v>123</v>
      </c>
      <c r="AX16" s="23" t="s">
        <v>113</v>
      </c>
      <c r="AY16" s="22" t="s">
        <v>88</v>
      </c>
      <c r="AZ16" s="23" t="s">
        <v>128</v>
      </c>
      <c r="BA16" s="42"/>
      <c r="BB16" s="42"/>
      <c r="BC16" s="95"/>
    </row>
    <row r="17" spans="1:55" s="29" customFormat="1" ht="112.5" customHeight="1" thickBot="1" x14ac:dyDescent="0.3">
      <c r="A17" s="71" t="s">
        <v>58</v>
      </c>
      <c r="B17" s="41" t="s">
        <v>67</v>
      </c>
      <c r="C17" s="41" t="s">
        <v>72</v>
      </c>
      <c r="D17" s="41" t="s">
        <v>68</v>
      </c>
      <c r="E17" s="41" t="s">
        <v>91</v>
      </c>
      <c r="F17" s="41" t="s">
        <v>78</v>
      </c>
      <c r="G17" s="45" t="str">
        <f t="shared" ref="G17" si="6">+IF(OR(D17&lt;&gt;"",E17&lt;&gt;"",F17&lt;&gt;""),CONCATENATE("Posibilidad de ",D17," por ",E17," debido a ",F17),"")</f>
        <v>Posibilidad de afectación reputacional por sanciones legales a la entidad debido a falta de depuración y organización, la inasistencia a los programas de capacitación, la falta de acompañamiento o asesoria y uso de personal no capacitado (pasantes) o cambios en el personal ya capacitado</v>
      </c>
      <c r="H17" s="42" t="s">
        <v>92</v>
      </c>
      <c r="I17" s="41" t="s">
        <v>77</v>
      </c>
      <c r="J17" s="41" t="s">
        <v>71</v>
      </c>
      <c r="K17" s="41" t="s">
        <v>74</v>
      </c>
      <c r="L17" s="41" t="s">
        <v>73</v>
      </c>
      <c r="M17" s="67">
        <f>+IF(K17="Máximo 2 veces",0.2,IF(K17="Entre 3 a 24 veces",0.4,IF(K17="Entre 24 a 500 veces",0.6,IF(K17="Entre 500 a 5000 veces",0.8,IF(K17="Mas de 5000 veces",1,"")))))</f>
        <v>0.8</v>
      </c>
      <c r="N17" s="45" t="str">
        <f>+IF(M17="","",IF(M17&gt;0.8,"Muy Alta",IF(AND(M17&lt;=0.8,M17&gt;0.6),"Alta",IF(AND(M17&lt;=0.6,M17&gt;0.4),"Media",IF(AND(M17&lt;=0.4,M17&gt;0.2),"Baja","Muy Baja")))))</f>
        <v>Alta</v>
      </c>
      <c r="O17" s="67">
        <f>+IF(L17="Menor a 10 SMLMV o afectación a un área/proceso",0.2,IF(L17="Entre 10 y 50 SMLMV o afectación interna",0.4,IF(L17="Entre 50 y 100 SMLMV o afectación con algunos usuarios",0.6,IF(L17="Entre 100 y 500 SMLMV o fectación a nivel municipal/departamental",0.8,IF(L17="Mayor a 500 SMLMV o afectación nacional",1,"")))))</f>
        <v>0.6</v>
      </c>
      <c r="P17" s="69" t="str">
        <f>+IF(L17="Menor a 10 SMLMV o afectación a un área/proceso","Leve",IF(L17="Entre 10 y 50 SMLMV o afectación interna","Menor",IF(L17="Entre 50 y 100 SMLMV o afectación con algunos usuarios","Moderado",IF(L17="Entre 100 y 500 SMLMV o fectación a nivel municipal/departamental","Mayor",IF(L17="Mayor a 500 SMLMV o afectación nacional","Catastrófico","")))))</f>
        <v>Moderado</v>
      </c>
      <c r="Q17" s="45" t="str">
        <f>+IF(OR(K17="",L17=""),"",IF(AND(P17="Catastrófico",N17&lt;&gt;""),"Extremo",IF(AND(P17="Mayor",N17&lt;&gt;""),"Alto",IF(AND(N17="Muy Alta",O17&gt;0.1,O17&lt;0.7),"Alto",IF(AND(N17="Alta",P17="Moderado"),"Alto",IF(O17*M17&lt;0.1,"Bajo",IF(AND(N17="Alta",O17&lt;0.5),"Moderado",IF(AND(N17="Media",O17&lt;0.7),"Moderado",IF(AND(N17="Baja",OR(P17="Moderado",P17="Menor")),"Moderado",IF(AND(N17="Muy Baja",P17="Moderado"),"Moderado",))))))))))</f>
        <v>Alto</v>
      </c>
      <c r="R17" s="41" t="s">
        <v>75</v>
      </c>
      <c r="S17" s="41" t="s">
        <v>80</v>
      </c>
      <c r="T17" s="92">
        <v>0</v>
      </c>
      <c r="U17" s="30">
        <v>1</v>
      </c>
      <c r="V17" s="23" t="s">
        <v>88</v>
      </c>
      <c r="W17" s="23" t="s">
        <v>117</v>
      </c>
      <c r="X17" s="23" t="s">
        <v>118</v>
      </c>
      <c r="Y17" s="24" t="str">
        <f>CONCATENATE(V17,W17,X17)</f>
        <v xml:space="preserve">Profesional 219-01 - Gestión documental  realiza asesorias y/o sensibilización por dependencias con el fin de exponer los cambios o ajustes en las polítics internas, o debida gestión de archivo de las dependencias. </v>
      </c>
      <c r="Z17" s="23" t="s">
        <v>93</v>
      </c>
      <c r="AA17" s="25" t="s">
        <v>81</v>
      </c>
      <c r="AB17" s="26">
        <f>+IF(AA17="","",IF(AA17="Preventivo",0.25,IF(AA17="Detectivo",0.15,IF(AA17="Correctivo",0.1,))))</f>
        <v>0.25</v>
      </c>
      <c r="AC17" s="25" t="s">
        <v>82</v>
      </c>
      <c r="AD17" s="26">
        <f>+IF(AC17="","",IF(AC17="Automático",0.25,IF(AC17="Manual",0.15)))</f>
        <v>0.15</v>
      </c>
      <c r="AE17" s="25" t="s">
        <v>89</v>
      </c>
      <c r="AF17" s="26">
        <f>+IF(AE17="","",IF(AE17="Documentado",0.5,IF(AE17="Sin documentar",0)))</f>
        <v>0</v>
      </c>
      <c r="AG17" s="25" t="s">
        <v>86</v>
      </c>
      <c r="AH17" s="26">
        <f>+IF(AG17="","",IF(AG17="Continua",0.1,IF(AG17="Aleatoria",0.05)))</f>
        <v>0.05</v>
      </c>
      <c r="AI17" s="25" t="s">
        <v>85</v>
      </c>
      <c r="AJ17" s="27">
        <f>+IF(AI17="","",IF(AI17="Con registro",0.05,IF(AI17="Sin registro",0)))</f>
        <v>0.05</v>
      </c>
      <c r="AK17" s="27">
        <f>+IF(AA17="Preventivo",M17-(SUM(AB17,AD17)*M17),IF(AA17="Detectivo",M17-(SUM(AB17,AD17)*M17),M17))</f>
        <v>0.48</v>
      </c>
      <c r="AL17" s="67">
        <f>+IF(M17="","",MIN(AK17:AK18))</f>
        <v>0.28799999999999998</v>
      </c>
      <c r="AM17" s="45" t="str">
        <f>+IF(AL17="","",IF(AL17&gt;0.8,"Muy Alta",IF(AND(AL17&lt;=0.8,AL17&gt;0.6),"Alta",IF(AND(AL17&lt;=0.6,AL17&gt;0.4),"Media",IF(AND(AL17&lt;=0.4,AL17&gt;0.2),"Baja","Muy Baja")))))</f>
        <v>Baja</v>
      </c>
      <c r="AN17" s="27">
        <f>+IF(AA17="Correctivo",O17-(SUM(AB17,AD17)*O17),O17)</f>
        <v>0.6</v>
      </c>
      <c r="AO17" s="67">
        <f>+IF(L17="","",MIN(AN18:AN18))</f>
        <v>0.6</v>
      </c>
      <c r="AP17" s="69" t="str">
        <f>+IF(AO17="","",IF(AO17&gt;0.8,"Catastrófico",IF(AND(AO17&lt;=0.8,AO17&gt;0.6),"Mayor",IF(AND(AO17&lt;=0.6,AO17&gt;0.4),"Moderado",IF(AND(AO17&lt;=0.4,AO17&gt;0.2),"Menor","Leve")))))</f>
        <v>Moderado</v>
      </c>
      <c r="AQ17" s="45" t="str">
        <f t="shared" ref="AQ17" si="7">+IF(OR(AL17="",AO17=""),"",IF(AND(AP17="Catastrófico",AM17&lt;&gt;""),"Extremo",IF(AND(AP17="Mayor",AM17&lt;&gt;""),"Alto",IF(AND(AM17="Muy Alta",AO17&gt;0.1,AO17&lt;0.7),"Alto",IF(AND(AM17="Alta",AP17="Moderado"),"Alto",IF(AO17*AL17&lt;0.1,"Bajo",IF(AND(AM17="Alta",AO17&lt;0.5),"Moderado",IF(AND(AM17="Media",AO17&lt;0.7),"Moderado",IF(AND(AM17="Baja",OR(AP17="Moderado",AP17="Menor")),"Moderado",IF(AND(AM17="Muy Baja",AP17="Moderado"),"Moderado",))))))))))</f>
        <v>Moderado</v>
      </c>
      <c r="AR17" s="42" t="s">
        <v>130</v>
      </c>
      <c r="AS17" s="42" t="s">
        <v>129</v>
      </c>
      <c r="AT17" s="28">
        <v>1</v>
      </c>
      <c r="AU17" s="23" t="s">
        <v>124</v>
      </c>
      <c r="AV17" s="22" t="s">
        <v>97</v>
      </c>
      <c r="AW17" s="22" t="s">
        <v>125</v>
      </c>
      <c r="AX17" s="22" t="s">
        <v>94</v>
      </c>
      <c r="AY17" s="22" t="s">
        <v>88</v>
      </c>
      <c r="AZ17" s="22" t="s">
        <v>128</v>
      </c>
      <c r="BA17" s="41" t="s">
        <v>79</v>
      </c>
      <c r="BB17" s="48">
        <v>45793</v>
      </c>
      <c r="BC17" s="94"/>
    </row>
    <row r="18" spans="1:55" s="29" customFormat="1" ht="126" customHeight="1" x14ac:dyDescent="0.25">
      <c r="A18" s="72"/>
      <c r="B18" s="42"/>
      <c r="C18" s="42"/>
      <c r="D18" s="42"/>
      <c r="E18" s="42"/>
      <c r="F18" s="42"/>
      <c r="G18" s="46"/>
      <c r="H18" s="42"/>
      <c r="I18" s="42"/>
      <c r="J18" s="42"/>
      <c r="K18" s="42"/>
      <c r="L18" s="42"/>
      <c r="M18" s="68"/>
      <c r="N18" s="46"/>
      <c r="O18" s="68"/>
      <c r="P18" s="70"/>
      <c r="Q18" s="46"/>
      <c r="R18" s="42"/>
      <c r="S18" s="42"/>
      <c r="T18" s="92"/>
      <c r="U18" s="30">
        <v>2</v>
      </c>
      <c r="V18" s="23" t="s">
        <v>88</v>
      </c>
      <c r="W18" s="23" t="s">
        <v>116</v>
      </c>
      <c r="X18" s="23" t="s">
        <v>95</v>
      </c>
      <c r="Y18" s="24" t="str">
        <f>CONCATENATE(V18,W18,X18)</f>
        <v xml:space="preserve">Profesional 219-01 - Gestión documentalse realiza la clasificación y organización del archivo central e histórico  de conformidad con las disposiciones reglamentarias en la materia. </v>
      </c>
      <c r="Z18" s="23" t="s">
        <v>96</v>
      </c>
      <c r="AA18" s="31" t="s">
        <v>81</v>
      </c>
      <c r="AB18" s="32">
        <f t="shared" si="1"/>
        <v>0.25</v>
      </c>
      <c r="AC18" s="31" t="s">
        <v>82</v>
      </c>
      <c r="AD18" s="32">
        <f t="shared" si="2"/>
        <v>0.15</v>
      </c>
      <c r="AE18" s="31" t="s">
        <v>83</v>
      </c>
      <c r="AF18" s="32">
        <f t="shared" si="3"/>
        <v>0.5</v>
      </c>
      <c r="AG18" s="31" t="s">
        <v>84</v>
      </c>
      <c r="AH18" s="32">
        <f t="shared" si="4"/>
        <v>0.1</v>
      </c>
      <c r="AI18" s="31" t="s">
        <v>85</v>
      </c>
      <c r="AJ18" s="33">
        <f t="shared" si="5"/>
        <v>0.05</v>
      </c>
      <c r="AK18" s="27">
        <f>+IF(AA18="Preventivo",AK17-(SUM(AB18,AD18)*AK17),IF(AA18="Detectivo",AK17-(SUM(AB18,AD18)*AK17),AK17))</f>
        <v>0.28799999999999998</v>
      </c>
      <c r="AL18" s="68"/>
      <c r="AM18" s="46"/>
      <c r="AN18" s="27">
        <f>+IF(AA18="Correctivo",AN17-(SUM(AB18,AD18)*AN17),AN17)</f>
        <v>0.6</v>
      </c>
      <c r="AO18" s="68"/>
      <c r="AP18" s="70"/>
      <c r="AQ18" s="46"/>
      <c r="AR18" s="42"/>
      <c r="AS18" s="42"/>
      <c r="AT18" s="34">
        <v>2</v>
      </c>
      <c r="AU18" s="23" t="s">
        <v>127</v>
      </c>
      <c r="AV18" s="22" t="s">
        <v>98</v>
      </c>
      <c r="AW18" s="23" t="s">
        <v>126</v>
      </c>
      <c r="AX18" s="22" t="s">
        <v>119</v>
      </c>
      <c r="AY18" s="22" t="s">
        <v>121</v>
      </c>
      <c r="AZ18" s="23" t="s">
        <v>128</v>
      </c>
      <c r="BA18" s="42"/>
      <c r="BB18" s="42"/>
      <c r="BC18" s="95"/>
    </row>
  </sheetData>
  <sheetProtection formatCells="0" formatColumns="0" formatRows="0" insertColumns="0" insertRows="0" insertHyperlinks="0" deleteColumns="0" deleteRows="0" sort="0" autoFilter="0" pivotTables="0"/>
  <dataConsolidate/>
  <mergeCells count="89">
    <mergeCell ref="A6:C6"/>
    <mergeCell ref="A8:C8"/>
    <mergeCell ref="A10:C10"/>
    <mergeCell ref="AM15:AM16"/>
    <mergeCell ref="AL15:AL16"/>
    <mergeCell ref="R15:R16"/>
    <mergeCell ref="Q15:Q16"/>
    <mergeCell ref="P15:P16"/>
    <mergeCell ref="O15:O16"/>
    <mergeCell ref="S15:S16"/>
    <mergeCell ref="T15:T16"/>
    <mergeCell ref="B15:B16"/>
    <mergeCell ref="C15:C16"/>
    <mergeCell ref="G15:G16"/>
    <mergeCell ref="BB17:BB18"/>
    <mergeCell ref="BC17:BC18"/>
    <mergeCell ref="T17:T18"/>
    <mergeCell ref="AL17:AL18"/>
    <mergeCell ref="AM17:AM18"/>
    <mergeCell ref="AO17:AO18"/>
    <mergeCell ref="AP17:AP18"/>
    <mergeCell ref="O17:O18"/>
    <mergeCell ref="P17:P18"/>
    <mergeCell ref="Q17:Q18"/>
    <mergeCell ref="R17:R18"/>
    <mergeCell ref="S17:S18"/>
    <mergeCell ref="E1:BB2"/>
    <mergeCell ref="E3:BB4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5:A16"/>
    <mergeCell ref="BC13:BC14"/>
    <mergeCell ref="D6:BC6"/>
    <mergeCell ref="D8:BC8"/>
    <mergeCell ref="D10:BC10"/>
    <mergeCell ref="BC15:BC16"/>
    <mergeCell ref="BA12:BC12"/>
    <mergeCell ref="U13:Z13"/>
    <mergeCell ref="AR15:AR16"/>
    <mergeCell ref="AS15:AS16"/>
    <mergeCell ref="AK13:AQ13"/>
    <mergeCell ref="M13:Q13"/>
    <mergeCell ref="R13:T13"/>
    <mergeCell ref="A13:G13"/>
    <mergeCell ref="I15:I16"/>
    <mergeCell ref="L15:L16"/>
    <mergeCell ref="AR13:AS13"/>
    <mergeCell ref="BA15:BA16"/>
    <mergeCell ref="H13:L13"/>
    <mergeCell ref="BA13:BA14"/>
    <mergeCell ref="N15:N16"/>
    <mergeCell ref="M15:M16"/>
    <mergeCell ref="K15:K16"/>
    <mergeCell ref="J15:J16"/>
    <mergeCell ref="AP15:AP16"/>
    <mergeCell ref="AO15:AO16"/>
    <mergeCell ref="A1:D4"/>
    <mergeCell ref="BB15:BB16"/>
    <mergeCell ref="BB13:BB14"/>
    <mergeCell ref="AQ17:AQ18"/>
    <mergeCell ref="AR17:AR18"/>
    <mergeCell ref="AS17:AS18"/>
    <mergeCell ref="BA17:BA18"/>
    <mergeCell ref="A12:Q12"/>
    <mergeCell ref="AT13:AZ13"/>
    <mergeCell ref="M14:N14"/>
    <mergeCell ref="AL14:AM14"/>
    <mergeCell ref="AO14:AP14"/>
    <mergeCell ref="O14:P14"/>
    <mergeCell ref="AE13:AJ13"/>
    <mergeCell ref="AA13:AD13"/>
    <mergeCell ref="R12:AZ12"/>
    <mergeCell ref="F15:F16"/>
    <mergeCell ref="E15:E16"/>
    <mergeCell ref="D15:D16"/>
    <mergeCell ref="H15:H16"/>
    <mergeCell ref="AQ15:AQ16"/>
  </mergeCells>
  <phoneticPr fontId="15" type="noConversion"/>
  <conditionalFormatting sqref="N15">
    <cfRule type="containsText" dxfId="49" priority="176" operator="containsText" text="Muy Baja">
      <formula>NOT(ISERROR(SEARCH("Muy Baja",N15)))</formula>
    </cfRule>
    <cfRule type="containsText" dxfId="48" priority="177" operator="containsText" text="Baja">
      <formula>NOT(ISERROR(SEARCH("Baja",N15)))</formula>
    </cfRule>
    <cfRule type="containsText" dxfId="47" priority="178" operator="containsText" text="Media">
      <formula>NOT(ISERROR(SEARCH("Media",N15)))</formula>
    </cfRule>
    <cfRule type="containsText" dxfId="46" priority="179" operator="containsText" text="Alta">
      <formula>NOT(ISERROR(SEARCH("Alta",N15)))</formula>
    </cfRule>
    <cfRule type="containsText" dxfId="45" priority="180" operator="containsText" text="Muy Alta">
      <formula>NOT(ISERROR(SEARCH("Muy Alta",N15)))</formula>
    </cfRule>
  </conditionalFormatting>
  <conditionalFormatting sqref="N17">
    <cfRule type="containsText" dxfId="44" priority="90" operator="containsText" text="Muy Baja">
      <formula>NOT(ISERROR(SEARCH("Muy Baja",N17)))</formula>
    </cfRule>
    <cfRule type="containsText" dxfId="43" priority="91" operator="containsText" text="Baja">
      <formula>NOT(ISERROR(SEARCH("Baja",N17)))</formula>
    </cfRule>
    <cfRule type="containsText" dxfId="42" priority="92" operator="containsText" text="Media">
      <formula>NOT(ISERROR(SEARCH("Media",N17)))</formula>
    </cfRule>
    <cfRule type="containsText" dxfId="41" priority="93" operator="containsText" text="Alta">
      <formula>NOT(ISERROR(SEARCH("Alta",N17)))</formula>
    </cfRule>
    <cfRule type="containsText" dxfId="40" priority="94" operator="containsText" text="Muy Alta">
      <formula>NOT(ISERROR(SEARCH("Muy Alta",N17)))</formula>
    </cfRule>
  </conditionalFormatting>
  <conditionalFormatting sqref="P15">
    <cfRule type="containsText" dxfId="39" priority="206" operator="containsText" text="Leve">
      <formula>NOT(ISERROR(SEARCH("Leve",P15)))</formula>
    </cfRule>
    <cfRule type="containsText" dxfId="38" priority="207" operator="containsText" text="Menor">
      <formula>NOT(ISERROR(SEARCH("Menor",P15)))</formula>
    </cfRule>
    <cfRule type="containsText" dxfId="37" priority="209" operator="containsText" text="Mayor">
      <formula>NOT(ISERROR(SEARCH("Mayor",P15)))</formula>
    </cfRule>
    <cfRule type="containsText" dxfId="36" priority="210" operator="containsText" text="Catastrófico">
      <formula>NOT(ISERROR(SEARCH("Catastrófico",P15)))</formula>
    </cfRule>
  </conditionalFormatting>
  <conditionalFormatting sqref="P17">
    <cfRule type="containsText" dxfId="35" priority="100" operator="containsText" text="Leve">
      <formula>NOT(ISERROR(SEARCH("Leve",P17)))</formula>
    </cfRule>
    <cfRule type="containsText" dxfId="34" priority="101" operator="containsText" text="Menor">
      <formula>NOT(ISERROR(SEARCH("Menor",P17)))</formula>
    </cfRule>
    <cfRule type="containsText" dxfId="33" priority="103" operator="containsText" text="Mayor">
      <formula>NOT(ISERROR(SEARCH("Mayor",P17)))</formula>
    </cfRule>
    <cfRule type="containsText" dxfId="32" priority="104" operator="containsText" text="Catastrófico">
      <formula>NOT(ISERROR(SEARCH("Catastrófico",P17)))</formula>
    </cfRule>
  </conditionalFormatting>
  <conditionalFormatting sqref="P15:Q15">
    <cfRule type="containsText" dxfId="31" priority="208" operator="containsText" text="Moderado">
      <formula>NOT(ISERROR(SEARCH("Moderado",P15)))</formula>
    </cfRule>
  </conditionalFormatting>
  <conditionalFormatting sqref="P17:Q17">
    <cfRule type="containsText" dxfId="30" priority="102" operator="containsText" text="Moderado">
      <formula>NOT(ISERROR(SEARCH("Moderado",P17)))</formula>
    </cfRule>
  </conditionalFormatting>
  <conditionalFormatting sqref="Q15">
    <cfRule type="containsText" dxfId="29" priority="215" operator="containsText" text="Bajo">
      <formula>NOT(ISERROR(SEARCH("Bajo",Q15)))</formula>
    </cfRule>
    <cfRule type="containsText" dxfId="28" priority="217" operator="containsText" text="Alto">
      <formula>NOT(ISERROR(SEARCH("Alto",Q15)))</formula>
    </cfRule>
    <cfRule type="containsText" dxfId="27" priority="218" operator="containsText" text="Extremo">
      <formula>NOT(ISERROR(SEARCH("Extremo",Q15)))</formula>
    </cfRule>
  </conditionalFormatting>
  <conditionalFormatting sqref="Q17">
    <cfRule type="containsText" dxfId="26" priority="105" operator="containsText" text="Bajo">
      <formula>NOT(ISERROR(SEARCH("Bajo",Q17)))</formula>
    </cfRule>
    <cfRule type="containsText" dxfId="25" priority="106" operator="containsText" text="Alto">
      <formula>NOT(ISERROR(SEARCH("Alto",Q17)))</formula>
    </cfRule>
    <cfRule type="containsText" dxfId="24" priority="107" operator="containsText" text="Extremo">
      <formula>NOT(ISERROR(SEARCH("Extremo",Q17)))</formula>
    </cfRule>
  </conditionalFormatting>
  <conditionalFormatting sqref="AM15">
    <cfRule type="containsText" dxfId="23" priority="191" operator="containsText" text="Muy Baja">
      <formula>NOT(ISERROR(SEARCH("Muy Baja",AM15)))</formula>
    </cfRule>
    <cfRule type="containsText" dxfId="22" priority="197" operator="containsText" text="Baja">
      <formula>NOT(ISERROR(SEARCH("Baja",AM15)))</formula>
    </cfRule>
    <cfRule type="containsText" dxfId="21" priority="198" operator="containsText" text="Media">
      <formula>NOT(ISERROR(SEARCH("Media",AM15)))</formula>
    </cfRule>
    <cfRule type="containsText" dxfId="20" priority="199" operator="containsText" text="Alta">
      <formula>NOT(ISERROR(SEARCH("Alta",AM15)))</formula>
    </cfRule>
    <cfRule type="containsText" dxfId="19" priority="200" operator="containsText" text="Muy Alta">
      <formula>NOT(ISERROR(SEARCH("Muy Alta",AM15)))</formula>
    </cfRule>
  </conditionalFormatting>
  <conditionalFormatting sqref="AM17">
    <cfRule type="containsText" dxfId="18" priority="95" operator="containsText" text="Muy Baja">
      <formula>NOT(ISERROR(SEARCH("Muy Baja",AM17)))</formula>
    </cfRule>
    <cfRule type="containsText" dxfId="17" priority="96" operator="containsText" text="Baja">
      <formula>NOT(ISERROR(SEARCH("Baja",AM17)))</formula>
    </cfRule>
    <cfRule type="containsText" dxfId="16" priority="97" operator="containsText" text="Media">
      <formula>NOT(ISERROR(SEARCH("Media",AM17)))</formula>
    </cfRule>
    <cfRule type="containsText" dxfId="15" priority="98" operator="containsText" text="Alta">
      <formula>NOT(ISERROR(SEARCH("Alta",AM17)))</formula>
    </cfRule>
    <cfRule type="containsText" dxfId="14" priority="99" operator="containsText" text="Muy Alta">
      <formula>NOT(ISERROR(SEARCH("Muy Alta",AM17)))</formula>
    </cfRule>
  </conditionalFormatting>
  <conditionalFormatting sqref="AP15">
    <cfRule type="containsText" dxfId="13" priority="162" operator="containsText" text="Leve">
      <formula>NOT(ISERROR(SEARCH("Leve",AP15)))</formula>
    </cfRule>
    <cfRule type="containsText" dxfId="12" priority="163" operator="containsText" text="Menor">
      <formula>NOT(ISERROR(SEARCH("Menor",AP15)))</formula>
    </cfRule>
    <cfRule type="containsText" dxfId="11" priority="164" operator="containsText" text="Moderado">
      <formula>NOT(ISERROR(SEARCH("Moderado",AP15)))</formula>
    </cfRule>
    <cfRule type="containsText" dxfId="10" priority="165" operator="containsText" text="Mayor">
      <formula>NOT(ISERROR(SEARCH("Mayor",AP15)))</formula>
    </cfRule>
    <cfRule type="containsText" dxfId="9" priority="166" operator="containsText" text="Catastrófico">
      <formula>NOT(ISERROR(SEARCH("Catastrófico",AP15)))</formula>
    </cfRule>
  </conditionalFormatting>
  <conditionalFormatting sqref="AP17">
    <cfRule type="containsText" dxfId="8" priority="81" operator="containsText" text="Leve">
      <formula>NOT(ISERROR(SEARCH("Leve",AP17)))</formula>
    </cfRule>
    <cfRule type="containsText" dxfId="7" priority="82" operator="containsText" text="Menor">
      <formula>NOT(ISERROR(SEARCH("Menor",AP17)))</formula>
    </cfRule>
    <cfRule type="containsText" dxfId="6" priority="84" operator="containsText" text="Mayor">
      <formula>NOT(ISERROR(SEARCH("Mayor",AP17)))</formula>
    </cfRule>
    <cfRule type="containsText" dxfId="5" priority="85" operator="containsText" text="Catastrófico">
      <formula>NOT(ISERROR(SEARCH("Catastrófico",AP17)))</formula>
    </cfRule>
  </conditionalFormatting>
  <conditionalFormatting sqref="AP17:AQ17">
    <cfRule type="containsText" dxfId="4" priority="83" operator="containsText" text="Moderado">
      <formula>NOT(ISERROR(SEARCH("Moderado",AP17)))</formula>
    </cfRule>
  </conditionalFormatting>
  <conditionalFormatting sqref="AQ15 AQ17">
    <cfRule type="containsText" dxfId="3" priority="87" operator="containsText" text="Bajo">
      <formula>NOT(ISERROR(SEARCH("Bajo",AQ15)))</formula>
    </cfRule>
    <cfRule type="containsText" dxfId="2" priority="88" operator="containsText" text="Alto">
      <formula>NOT(ISERROR(SEARCH("Alto",AQ15)))</formula>
    </cfRule>
    <cfRule type="containsText" dxfId="1" priority="89" operator="containsText" text="Extremo">
      <formula>NOT(ISERROR(SEARCH("Extremo",AQ15)))</formula>
    </cfRule>
  </conditionalFormatting>
  <conditionalFormatting sqref="AQ15">
    <cfRule type="containsText" dxfId="0" priority="86" operator="containsText" text="Moderado">
      <formula>NOT(ISERROR(SEARCH("Moderado",AQ15)))</formula>
    </cfRule>
  </conditionalFormatting>
  <dataValidations count="16">
    <dataValidation type="list" allowBlank="1" showInputMessage="1" showErrorMessage="1" error="Seleccione un area de impacto" sqref="D15:D16" xr:uid="{00000000-0002-0000-0000-00000E000000}">
      <formula1>"afectación económica,afectación reputacional,afectación económica y reputacional,efecto dañoso"</formula1>
    </dataValidation>
    <dataValidation type="list" allowBlank="1" showInputMessage="1" showErrorMessage="1" error="Seleccione un area de impacto" sqref="D17:D18" xr:uid="{00000000-0002-0000-0000-000005000000}">
      <formula1>"afectación económica,afectación reputacional,afectación económica y reputacional"</formula1>
    </dataValidation>
    <dataValidation type="list" allowBlank="1" showInputMessage="1" showErrorMessage="1" sqref="AE15:AE18" xr:uid="{00000000-0002-0000-0000-000000000000}">
      <formula1>"Documentado,Sin documentar"</formula1>
    </dataValidation>
    <dataValidation type="list" allowBlank="1" showInputMessage="1" showErrorMessage="1" sqref="AG15:AG18" xr:uid="{00000000-0002-0000-0000-000001000000}">
      <formula1>"Continua,Aleatoria"</formula1>
    </dataValidation>
    <dataValidation type="list" allowBlank="1" showInputMessage="1" showErrorMessage="1" sqref="AI15:AI18" xr:uid="{00000000-0002-0000-0000-000002000000}">
      <formula1>"Con registro,Sin registro"</formula1>
    </dataValidation>
    <dataValidation type="list" allowBlank="1" showInputMessage="1" showErrorMessage="1" sqref="AC15:AC18" xr:uid="{00000000-0002-0000-0000-000003000000}">
      <formula1>"Automático,Manual"</formula1>
    </dataValidation>
    <dataValidation type="list" allowBlank="1" showInputMessage="1" showErrorMessage="1" error="Seleccione un factor de riesgo" sqref="C15:C18" xr:uid="{00000000-0002-0000-0000-000004000000}">
      <formula1>"Procesos,Talento humano,Tecnología,Infraestructura,Evento externo"</formula1>
    </dataValidation>
    <dataValidation type="list" allowBlank="1" showInputMessage="1" showErrorMessage="1" error="Seleccione una clasificación del riesgo" sqref="J15:J18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Ejecución y administración de procesos,Fraude externo,Fraude interno,Fallas tecnológicas,Relaciones laborales,"Usuarios, productos y prácticas",Daños a activos fijos/eventos externos</x12ac:list>
        </mc:Choice>
        <mc:Fallback>
          <formula1>"Ejecución y administración de procesos,Fraude externo,Fraude interno,Fallas tecnológicas,Relaciones laborales,Usuarios, productos y prácticas,Daños a activos fijos/eventos externos"</formula1>
        </mc:Fallback>
      </mc:AlternateContent>
    </dataValidation>
    <dataValidation type="list" allowBlank="1" showInputMessage="1" showErrorMessage="1" error="Seleccione una frecuencia de la actividad en un periodo de un año" sqref="K15:K18" xr:uid="{00000000-0002-0000-0000-000007000000}">
      <formula1>"Máximo 2 veces,Entre 3 a 24 veces,Entre 24 a 500 veces,Entre 500 a 5000 veces,Mas de 5000 veces"</formula1>
    </dataValidation>
    <dataValidation type="list" allowBlank="1" showInputMessage="1" showErrorMessage="1" error="Seleccione una afectación económica y/o reputacional" sqref="L15:L18" xr:uid="{00000000-0002-0000-0000-000008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error="Seleccione una opción de tratamiento" sqref="R15:R18" xr:uid="{00000000-0002-0000-0000-000009000000}">
      <formula1>"Aceptar,Evitar,Compartir / Transferir,Reducir"</formula1>
    </dataValidation>
    <dataValidation type="list" allowBlank="1" showInputMessage="1" showErrorMessage="1" error="Seleccione si la posible afectación, cuenta con seguro o póliza" sqref="S15:S18" xr:uid="{00000000-0002-0000-0000-00000A000000}">
      <formula1>"Si,No"</formula1>
    </dataValidation>
    <dataValidation type="decimal" allowBlank="1" showInputMessage="1" showErrorMessage="1" error="Digite el porcentaje de la cobertura del seguro o póliza" sqref="T15:T18" xr:uid="{00000000-0002-0000-0000-00000B000000}">
      <formula1>0</formula1>
      <formula2>1</formula2>
    </dataValidation>
    <dataValidation type="list" allowBlank="1" showInputMessage="1" showErrorMessage="1" error="Seleccione el tipo de control" sqref="AA15:AA18" xr:uid="{00000000-0002-0000-0000-00000C000000}">
      <formula1>"Preventivo,Detectivo,Correctivo"</formula1>
    </dataValidation>
    <dataValidation type="list" allowBlank="1" showInputMessage="1" showErrorMessage="1" error="Seleccione el estado del plan de tratamiento" sqref="AZ15:AZ18" xr:uid="{00000000-0002-0000-0000-00000D000000}">
      <formula1>"En implementación,En ejecución,En seguimiento,Terminado"</formula1>
    </dataValidation>
    <dataValidation type="list" allowBlank="1" showInputMessage="1" showErrorMessage="1" error="Seleccione un tipo de riesgo" sqref="I15:I18" xr:uid="{00000000-0002-0000-0000-00000F000000}">
      <formula1>"Gestión,Corrupción,Seguridad de la Información,Ambiental,Seguridad y Salud en el Trabajo,Fiscal"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Castro Montealegre</dc:creator>
  <cp:lastModifiedBy>SARA LUCIA SLRB. RIVEROS BONILLA</cp:lastModifiedBy>
  <dcterms:created xsi:type="dcterms:W3CDTF">2023-04-12T21:27:57Z</dcterms:created>
  <dcterms:modified xsi:type="dcterms:W3CDTF">2025-06-16T14:43:46Z</dcterms:modified>
</cp:coreProperties>
</file>