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Users\SRIVEROS\Documents\GESTIÓN INTEGRAL DE RIESGOS\MAPAS DE RIESGOS Y OPORTUNIDADES 2025 - PARA PUBLICAR\"/>
    </mc:Choice>
  </mc:AlternateContent>
  <xr:revisionPtr revIDLastSave="0" documentId="13_ncr:1_{45834383-123B-4982-AC52-C8C6D882D1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0" i="1" l="1"/>
  <c r="AH20" i="1"/>
  <c r="AF20" i="1"/>
  <c r="AD20" i="1"/>
  <c r="AB20" i="1"/>
  <c r="Y20" i="1"/>
  <c r="AJ19" i="1"/>
  <c r="AH19" i="1"/>
  <c r="AF19" i="1"/>
  <c r="AD19" i="1"/>
  <c r="AB19" i="1"/>
  <c r="Y19" i="1"/>
  <c r="AK18" i="1"/>
  <c r="AK19" i="1" s="1"/>
  <c r="AK20" i="1" s="1"/>
  <c r="AJ18" i="1"/>
  <c r="AH18" i="1"/>
  <c r="AF18" i="1"/>
  <c r="AD18" i="1"/>
  <c r="AB18" i="1"/>
  <c r="Y18" i="1"/>
  <c r="P18" i="1"/>
  <c r="O18" i="1"/>
  <c r="AN18" i="1" s="1"/>
  <c r="AN19" i="1" s="1"/>
  <c r="M18" i="1"/>
  <c r="N18" i="1" s="1"/>
  <c r="G18" i="1"/>
  <c r="AJ17" i="1"/>
  <c r="AD17" i="1"/>
  <c r="AB17" i="1"/>
  <c r="Y17" i="1"/>
  <c r="AJ16" i="1"/>
  <c r="AD16" i="1"/>
  <c r="AB16" i="1"/>
  <c r="Y16" i="1"/>
  <c r="AJ15" i="1"/>
  <c r="AH15" i="1"/>
  <c r="AF15" i="1"/>
  <c r="AD15" i="1"/>
  <c r="AK15" i="1" s="1"/>
  <c r="AK16" i="1" s="1"/>
  <c r="AK17" i="1" s="1"/>
  <c r="AB15" i="1"/>
  <c r="Y15" i="1"/>
  <c r="P15" i="1"/>
  <c r="O15" i="1"/>
  <c r="AN15" i="1" s="1"/>
  <c r="AN16" i="1" s="1"/>
  <c r="M15" i="1"/>
  <c r="N15" i="1" s="1"/>
  <c r="G15" i="1"/>
  <c r="Q18" i="1" l="1"/>
  <c r="AN20" i="1"/>
  <c r="AO18" i="1"/>
  <c r="AP18" i="1" s="1"/>
  <c r="AN17" i="1"/>
  <c r="AO15" i="1" s="1"/>
  <c r="AP15" i="1" s="1"/>
  <c r="Q15" i="1"/>
  <c r="AL18" i="1"/>
  <c r="AL15" i="1"/>
  <c r="AM15" i="1" l="1"/>
  <c r="AQ15" i="1"/>
  <c r="AM18" i="1"/>
  <c r="AQ18" i="1" s="1"/>
</calcChain>
</file>

<file path=xl/sharedStrings.xml><?xml version="1.0" encoding="utf-8"?>
<sst xmlns="http://schemas.openxmlformats.org/spreadsheetml/2006/main" count="189" uniqueCount="143">
  <si>
    <t>INSTITUTO DE FINANCIAMIENTO, PROMOCIÓN Y DESARROLLO DE IBAGUÉ - INFIBAGUÉ -</t>
  </si>
  <si>
    <t>CODIGO: FOR-GR-001</t>
  </si>
  <si>
    <t>VERSIÓN: 04</t>
  </si>
  <si>
    <t>MAPA DE RIESGOS Y OPORTUNIDADES POR PROCESO</t>
  </si>
  <si>
    <t>Vigente desde: 2023/05/04</t>
  </si>
  <si>
    <t>Página 1 de 1</t>
  </si>
  <si>
    <t>Proceso:</t>
  </si>
  <si>
    <t>GESTIÓN DEL CONOCIMIENTO Y LA INNOVACIÓN</t>
  </si>
  <si>
    <t>Objetivo:</t>
  </si>
  <si>
    <t xml:space="preserve">Fortalecer de forma transversal las dimensiones del Modelo Integrado de Planeación y Gestión, identificando que el conocimiento que  se genera en la entidad es punto clave para dinamizar el ciclo de política pública, lograr la adaptación a las nuevas tecnologías (análogas  y digitales), así como la conexión del conocimiento entre los servidores, promoviendo buenas prácticas de gestión.
</t>
  </si>
  <si>
    <t>Responsable:</t>
  </si>
  <si>
    <t xml:space="preserve"> Comité de Investigación, Innovación y Gestión del Conocimiento (Resolución 0116 del 15 de febrero de 2023)
</t>
  </si>
  <si>
    <t>EVALUACIÓN DE RIESGO</t>
  </si>
  <si>
    <t>TRATAMIENTO DEL RIESGO</t>
  </si>
  <si>
    <t>SEGUIMIENTO Y REVISIÓN</t>
  </si>
  <si>
    <t>Identificación del riesgo</t>
  </si>
  <si>
    <t>Analisis del riesgo</t>
  </si>
  <si>
    <t>Valoración del riesgo</t>
  </si>
  <si>
    <t>Opcion(es) de tratamiento</t>
  </si>
  <si>
    <t>Control(es)</t>
  </si>
  <si>
    <t>Atributos de eficiencia</t>
  </si>
  <si>
    <t>Atributos informativos</t>
  </si>
  <si>
    <t>Riesgo residual</t>
  </si>
  <si>
    <t>Indicador</t>
  </si>
  <si>
    <t>Plan(es) de tratamiento</t>
  </si>
  <si>
    <t>Responsable</t>
  </si>
  <si>
    <t>Fecha</t>
  </si>
  <si>
    <t>Descripción</t>
  </si>
  <si>
    <t>Referencia</t>
  </si>
  <si>
    <t>Actividad(es) / Punto(s) de Riesgo</t>
  </si>
  <si>
    <t>Factor(es) de Riesgo</t>
  </si>
  <si>
    <t>Area(s) de impacto</t>
  </si>
  <si>
    <t>Causa / Circunstancia inmediata</t>
  </si>
  <si>
    <t xml:space="preserve">Causa(s) Raíz </t>
  </si>
  <si>
    <t>Descripción del Riesgo</t>
  </si>
  <si>
    <t>Oportunidad(es)</t>
  </si>
  <si>
    <t>Tipo de riesgo</t>
  </si>
  <si>
    <t>Clasificación del riesgo</t>
  </si>
  <si>
    <t>Frecuencia de la actividad 
(por año)</t>
  </si>
  <si>
    <t>Afectación económica y/o reputacional</t>
  </si>
  <si>
    <t>Probabilidad inherente</t>
  </si>
  <si>
    <t>Impacto inherente</t>
  </si>
  <si>
    <t>Zona de riesgo inherente</t>
  </si>
  <si>
    <t>Opcion(es)</t>
  </si>
  <si>
    <t>¿Cuenta con seguro o póliza?</t>
  </si>
  <si>
    <t>Cobertura del seguro o la póliza</t>
  </si>
  <si>
    <t>No. control</t>
  </si>
  <si>
    <t>Acción</t>
  </si>
  <si>
    <t>Complemento</t>
  </si>
  <si>
    <t>Descripcion del control</t>
  </si>
  <si>
    <t>Evidencia(s) y/o soporte(s)</t>
  </si>
  <si>
    <t>Tipo de control</t>
  </si>
  <si>
    <t>Implementación</t>
  </si>
  <si>
    <t>Documentación</t>
  </si>
  <si>
    <t>Frecuencia</t>
  </si>
  <si>
    <t>Evidencia</t>
  </si>
  <si>
    <t>Probabilidad residual</t>
  </si>
  <si>
    <t>Impacto residual</t>
  </si>
  <si>
    <t>Zona de riesgo residual</t>
  </si>
  <si>
    <t xml:space="preserve">Denominación </t>
  </si>
  <si>
    <t>Resultado</t>
  </si>
  <si>
    <t>No. Plan de acción</t>
  </si>
  <si>
    <t>Recursos necesarios</t>
  </si>
  <si>
    <t xml:space="preserve">Fecha implementación </t>
  </si>
  <si>
    <t>Responsable(s)</t>
  </si>
  <si>
    <t>Estado</t>
  </si>
  <si>
    <t>R1</t>
  </si>
  <si>
    <t>Generación de cultura para
compartir y difundir el
conocimiento (Reuniones Equipo
Responsables de
Procesos, etc.)</t>
  </si>
  <si>
    <t>Talento humano</t>
  </si>
  <si>
    <t>efecto dañoso</t>
  </si>
  <si>
    <t xml:space="preserve">pérdida del conocimiento adquirido y personal calificado  </t>
  </si>
  <si>
    <t>se presentan cambios de personal y rediseños institucionales.</t>
  </si>
  <si>
    <t xml:space="preserve">1.  Capacitaciones del personal, inducciones y reinducciones.  
2. Fortalecimiento de planes de capacitación y transferencia del conocimiento . 
3.  Competitividad  frente a entidades regionales y nacionales.
4. Mejoramiento de capacidades tecnológicas
</t>
  </si>
  <si>
    <t>Seguridad de la Información</t>
  </si>
  <si>
    <t>Ejecución y administración de procesos</t>
  </si>
  <si>
    <t>Entre 24 a 500 veces</t>
  </si>
  <si>
    <t>Entre 10 y 50 SMLMV o afectación interna</t>
  </si>
  <si>
    <t>Reducir</t>
  </si>
  <si>
    <t>No</t>
  </si>
  <si>
    <t>El Comité de Investigación, Innovación y Gestión del Conocimiento</t>
  </si>
  <si>
    <t xml:space="preserve"> formulará en coordinación con la Dirección Administrativa  estrategias de capacitación y transferencia del conocimiento a todo el personal </t>
  </si>
  <si>
    <t xml:space="preserve">para garantizar la actualización permanente del conocimiento, cambios organizacionales, normativos y del entorno. </t>
  </si>
  <si>
    <t xml:space="preserve">1. Plan de capacitaciones
2. Registros de asistencia y/o fotográficos. </t>
  </si>
  <si>
    <t>Preventivo</t>
  </si>
  <si>
    <t>Manual</t>
  </si>
  <si>
    <t>Documentado</t>
  </si>
  <si>
    <t>Continua</t>
  </si>
  <si>
    <t>Con registro</t>
  </si>
  <si>
    <t>N° de actividades programadas / N° de actividades ejecutadas * 100</t>
  </si>
  <si>
    <t xml:space="preserve">Se realizarán jornadas de induccion y reinduccion, contentivas de estrategias y procedimientos para la transferencia del conocimiento. </t>
  </si>
  <si>
    <t xml:space="preserve">Humanos, logísticos, papelería, tecnológicos </t>
  </si>
  <si>
    <t>marzo a junio del 2025</t>
  </si>
  <si>
    <t xml:space="preserve">Registro fotográfico 
Registros de asistencia </t>
  </si>
  <si>
    <t>El Comité de Investigación, Innovación y Gestión del Conocimiento y Dirección Administrativa</t>
  </si>
  <si>
    <t>En ejecución</t>
  </si>
  <si>
    <t xml:space="preserve"> creará un banco de datos estratégicos  y del  conocimiento</t>
  </si>
  <si>
    <t>, con el fin de garantizar la custodia y transferencia del conocimiento de aspcectos estratégicos de la entidad, al personal existente y el personal nuevo</t>
  </si>
  <si>
    <t>1. Creacion Banco de datos estrategicos y del conocimiento 
2. Mesas de trabajo
3, Registros asistencia</t>
  </si>
  <si>
    <t>Correctivo</t>
  </si>
  <si>
    <t>Sin documentar</t>
  </si>
  <si>
    <t>Aleatoria</t>
  </si>
  <si>
    <t>Se realizará la creación de un banco de información y datos con información estratégica de la entidad y sus respectivos procedimientos</t>
  </si>
  <si>
    <t>abril a septiembre del 2025</t>
  </si>
  <si>
    <t>Banco de datos estratégicos  y del  conocimiento</t>
  </si>
  <si>
    <t xml:space="preserve">El Comité de Investigación, Innovación y Gestión del Conocimiento y Dirección Administrativa - Grupo de Gestión Tecnológica </t>
  </si>
  <si>
    <t>El Comité de Investigación, Innovación y Gestión del Conocimiento en coordinación con el grupo de gestión tecnológica</t>
  </si>
  <si>
    <t xml:space="preserve"> analizara y propondra tecnologías, de la información y la comunicación en los procesos de inducción y reinducción al personal nuevo y existente de la entidad. 
</t>
  </si>
  <si>
    <t xml:space="preserve">con el fin de garantizar la continuidad , pertinencia y calidad en la prestación de los servicios </t>
  </si>
  <si>
    <t xml:space="preserve">1. Analisis de herramientas y/o aplicativos para brindar información en las actividades de los procesos y en las etapas de reclutamiento de personal. </t>
  </si>
  <si>
    <t>Se utilizara herramientas tecnologicas para las inducciones y reinducción</t>
  </si>
  <si>
    <t>Herramientas (interactivos) con información de la entidad.</t>
  </si>
  <si>
    <t>R2</t>
  </si>
  <si>
    <t>Analítica de datos para profundizar en los análisis de la
información y los datos que genera la entidad para fortalecer el conocimiento de su
desempeño y de su propósito fundamental (Anuario Estadístico Municipal, Seguimiento a metas
Plan de Desarrollo, Plataforma AL
TABLERO IBAGUÉ).</t>
  </si>
  <si>
    <t>Procesos</t>
  </si>
  <si>
    <t>afectación económica y reputacional</t>
  </si>
  <si>
    <t xml:space="preserve">bajos indices de competitividad </t>
  </si>
  <si>
    <t xml:space="preserve">la falta de desarrollo de nuevas estrategias de negocio orientadas a la generación y producción de conocimiento </t>
  </si>
  <si>
    <t xml:space="preserve">1. Desarrollo de nuevas estrategias de negocio, ampliación de portafolio.
2. Alianzas estratégicas.
3. Creación y/o participación de nuevo esquemas empresariales. </t>
  </si>
  <si>
    <t>Gestión</t>
  </si>
  <si>
    <t>Entre 3 a 24 veces</t>
  </si>
  <si>
    <t>Entre 100 y 500 SMLMV o fectación a nivel municipal/departamental</t>
  </si>
  <si>
    <t xml:space="preserve"> Aportara ideas para el diseño de estaretegias de negocio
</t>
  </si>
  <si>
    <t xml:space="preserve"> enfocadas en la oferta de generación y producción de conocimiento  </t>
  </si>
  <si>
    <t xml:space="preserve">1. Alianzas estratégicas, convenios, acuerdos de intención, contratos. 
2. Mesas de trabajo /Registro de asistencia </t>
  </si>
  <si>
    <t>Propondrá asociaciones a través de acuerdos o convenios,  para la promocion y producción de conocimento, a través de la lineas existentes (panóptico, alumbrado público, parques y zonas verdes)</t>
  </si>
  <si>
    <t xml:space="preserve">Humanos, logísticos, papelería, tecnológicos , vehiculos </t>
  </si>
  <si>
    <t>abril a diciembre del 2025</t>
  </si>
  <si>
    <t xml:space="preserve">Resgistros asistencia
Actas de reunion
Comunicaciones internas y externas.
Contratos, convenios, APP, </t>
  </si>
  <si>
    <t xml:space="preserve">El Comité de Investigación, Innovación y Gestión del Conocimiento </t>
  </si>
  <si>
    <t>El Comité de Investigación, Innovación y Gestión del Conocimiento en coordinación con la Dirección Administrativa</t>
  </si>
  <si>
    <t xml:space="preserve"> socializaran con el personal, en nuevas tecnologías y nuevos conocimientos </t>
  </si>
  <si>
    <t xml:space="preserve">orientados al fortalecimiento de grupos de trabajo y portafolio de servicios </t>
  </si>
  <si>
    <t xml:space="preserve">
1. Registros de asistencias 
2. Actas mesas de trabajo 
</t>
  </si>
  <si>
    <t>Propondrá  nuevas tecnologías a los proceso existentes, para la formación y capacitación del capital humano</t>
  </si>
  <si>
    <t xml:space="preserve">Comunicaciones internas y externas. 
Registros de asistencia </t>
  </si>
  <si>
    <t xml:space="preserve">El Comité de Investigación, Innovación y Gestión del Conocimiento  </t>
  </si>
  <si>
    <t xml:space="preserve"> propondra a la alta gerencia en alternativas de adqusicion y oferta de nuevas estrategias en tecnologías para la implementaión en los procesos y procedimientos de la entidad, así como la generación de nuevos conocimientos. </t>
  </si>
  <si>
    <t xml:space="preserve">,  con el fin de posicionar a la entidad en esquemas de competitividad a nivel nacional. </t>
  </si>
  <si>
    <t xml:space="preserve">1. Mesas de trabajo
2. Actas de comité 
3. Comunicaciones a la alta gerencia
4. Comunicaciones internas y externas. </t>
  </si>
  <si>
    <t>Propondrá la generación de nuevas estrategias tecnologicas de negocio para la producción y desarrollo del conocmiento y/o implementación de nuevas tecnologías.</t>
  </si>
  <si>
    <t>Comunicaciones internas y externas. 
Registros de asistencia 
Mesas de trabajo 
Actas de comités</t>
  </si>
  <si>
    <t xml:space="preserve">Observaciones generales </t>
  </si>
  <si>
    <t>De conformidad con la FODA del proceso, no se evidencian riesgos y controles asociados con las siguientes amenazas: 
1. Fallas en los sistemas tecnológicos actuales como redes y plataformas. 
2. Poca disposición de las personas que hacen parte de las organizaciones
3. Ausencia de políticas gubernamentales que propicien el crecimiento e importancia de la gestión del conocimiento dentro de las entidades.
4. Falta de apoyo y recursos para la innovación y gestión del conocimiento.
Se sugiere tener en cuenta las dsposiciones establecidad en el documento de "Lineamiento técnico de gestión del conocimiento y la innovación"  Versión 01 del 2020, para identificar la totalidad de riesgos del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</si>
</sst>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>
    <font>
      <sz val="11"/>
      <color theme="1"/>
      <name val="Calibri"/>
      <scheme val="minor"/>
    </font>
    <font>
      <sz val="11"/>
      <color theme="1"/>
      <name val="Arial"/>
    </font>
    <font>
      <sz val="11"/>
      <name val="Calibri"/>
    </font>
    <font>
      <b/>
      <sz val="20"/>
      <color theme="1"/>
      <name val="Arial"/>
    </font>
    <font>
      <b/>
      <sz val="10"/>
      <color theme="1"/>
      <name val="Arial"/>
    </font>
    <font>
      <b/>
      <sz val="18"/>
      <color theme="1"/>
      <name val="Arial"/>
    </font>
    <font>
      <b/>
      <sz val="14"/>
      <color theme="1"/>
      <name val="Arial"/>
    </font>
    <font>
      <b/>
      <sz val="11"/>
      <color theme="1"/>
      <name val="Arial"/>
    </font>
    <font>
      <sz val="14"/>
      <color theme="1"/>
      <name val="Arial"/>
    </font>
    <font>
      <b/>
      <sz val="12"/>
      <color theme="1"/>
      <name val="Arial"/>
    </font>
    <font>
      <sz val="1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0" xfId="0" applyFont="1" applyFill="1" applyBorder="1"/>
    <xf numFmtId="0" fontId="6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textRotation="90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textRotation="90" wrapText="1"/>
    </xf>
    <xf numFmtId="0" fontId="7" fillId="4" borderId="25" xfId="0" applyFont="1" applyFill="1" applyBorder="1" applyAlignment="1">
      <alignment horizontal="center" vertical="center" textRotation="90" wrapText="1"/>
    </xf>
    <xf numFmtId="0" fontId="7" fillId="4" borderId="25" xfId="0" applyFont="1" applyFill="1" applyBorder="1" applyAlignment="1">
      <alignment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textRotation="90" wrapText="1"/>
    </xf>
    <xf numFmtId="9" fontId="1" fillId="6" borderId="35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9" fontId="1" fillId="6" borderId="4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9" fontId="1" fillId="6" borderId="24" xfId="0" applyNumberFormat="1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vertical="center" wrapText="1"/>
    </xf>
    <xf numFmtId="0" fontId="1" fillId="0" borderId="2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0" xfId="0" applyFont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" fillId="4" borderId="11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9" fillId="4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7" fillId="4" borderId="20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7" fillId="4" borderId="21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7" fillId="4" borderId="22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7" fillId="4" borderId="28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7" fillId="4" borderId="11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2" fillId="0" borderId="38" xfId="0" applyFont="1" applyBorder="1"/>
    <xf numFmtId="0" fontId="2" fillId="0" borderId="42" xfId="0" applyFont="1" applyBorder="1"/>
    <xf numFmtId="9" fontId="1" fillId="0" borderId="34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0" borderId="40" xfId="0" applyFont="1" applyBorder="1"/>
    <xf numFmtId="9" fontId="1" fillId="6" borderId="34" xfId="0" applyNumberFormat="1" applyFont="1" applyFill="1" applyBorder="1" applyAlignment="1">
      <alignment horizontal="center" vertical="center" wrapText="1"/>
    </xf>
    <xf numFmtId="0" fontId="7" fillId="7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2" fillId="0" borderId="46" xfId="0" applyFont="1" applyBorder="1"/>
    <xf numFmtId="0" fontId="10" fillId="0" borderId="7" xfId="0" applyFont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41" xfId="0" applyFont="1" applyBorder="1"/>
    <xf numFmtId="0" fontId="7" fillId="4" borderId="26" xfId="0" applyFont="1" applyFill="1" applyBorder="1" applyAlignment="1">
      <alignment horizontal="center" vertical="center" wrapText="1"/>
    </xf>
    <xf numFmtId="9" fontId="1" fillId="0" borderId="43" xfId="0" applyNumberFormat="1" applyFont="1" applyBorder="1" applyAlignment="1">
      <alignment horizontal="center" vertical="center" wrapText="1"/>
    </xf>
    <xf numFmtId="0" fontId="2" fillId="0" borderId="39" xfId="0" applyFont="1" applyBorder="1"/>
    <xf numFmtId="164" fontId="1" fillId="0" borderId="3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5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0</xdr:row>
      <xdr:rowOff>76200</xdr:rowOff>
    </xdr:from>
    <xdr:ext cx="3181350" cy="1285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00"/>
  <sheetViews>
    <sheetView tabSelected="1" topLeftCell="AW25" workbookViewId="0">
      <selection activeCell="BB16" sqref="BB16"/>
    </sheetView>
  </sheetViews>
  <sheetFormatPr baseColWidth="10" defaultColWidth="14.42578125" defaultRowHeight="15" customHeight="1"/>
  <cols>
    <col min="1" max="1" width="10.85546875" customWidth="1"/>
    <col min="2" max="2" width="20.5703125" customWidth="1"/>
    <col min="3" max="3" width="16.28515625" customWidth="1"/>
    <col min="4" max="4" width="16.140625" customWidth="1"/>
    <col min="5" max="5" width="19" customWidth="1"/>
    <col min="6" max="6" width="19.85546875" customWidth="1"/>
    <col min="7" max="7" width="59.140625" customWidth="1"/>
    <col min="8" max="8" width="35.42578125" customWidth="1"/>
    <col min="9" max="9" width="25.42578125" customWidth="1"/>
    <col min="10" max="10" width="19.42578125" customWidth="1"/>
    <col min="11" max="11" width="23" customWidth="1"/>
    <col min="12" max="12" width="24" customWidth="1"/>
    <col min="13" max="13" width="11.140625" customWidth="1"/>
    <col min="14" max="14" width="11.5703125" customWidth="1"/>
    <col min="15" max="15" width="11.140625" customWidth="1"/>
    <col min="16" max="16" width="11.5703125" customWidth="1"/>
    <col min="17" max="17" width="45.140625" customWidth="1"/>
    <col min="18" max="18" width="16.140625" customWidth="1"/>
    <col min="19" max="19" width="14.5703125" customWidth="1"/>
    <col min="20" max="20" width="16.5703125" customWidth="1"/>
    <col min="21" max="21" width="10.85546875" customWidth="1"/>
    <col min="22" max="22" width="22" customWidth="1"/>
    <col min="23" max="23" width="34.28515625" customWidth="1"/>
    <col min="24" max="24" width="30.140625" customWidth="1"/>
    <col min="25" max="25" width="49.7109375" customWidth="1"/>
    <col min="26" max="26" width="35.42578125" customWidth="1"/>
    <col min="27" max="27" width="9.5703125" customWidth="1"/>
    <col min="28" max="28" width="9.5703125" hidden="1" customWidth="1"/>
    <col min="29" max="29" width="9.5703125" customWidth="1"/>
    <col min="30" max="30" width="9.5703125" hidden="1" customWidth="1"/>
    <col min="31" max="31" width="9.5703125" customWidth="1"/>
    <col min="32" max="32" width="9.5703125" hidden="1" customWidth="1"/>
    <col min="33" max="33" width="9.5703125" customWidth="1"/>
    <col min="34" max="34" width="9.5703125" hidden="1" customWidth="1"/>
    <col min="35" max="35" width="9.5703125" customWidth="1"/>
    <col min="36" max="36" width="5.140625" customWidth="1"/>
    <col min="37" max="37" width="10.85546875" customWidth="1"/>
    <col min="38" max="38" width="11.140625" customWidth="1"/>
    <col min="39" max="39" width="10.85546875" customWidth="1"/>
    <col min="40" max="40" width="10.85546875" hidden="1" customWidth="1"/>
    <col min="41" max="41" width="11.140625" customWidth="1"/>
    <col min="42" max="42" width="24.42578125" customWidth="1"/>
    <col min="43" max="43" width="24.28515625" customWidth="1"/>
    <col min="44" max="44" width="19.85546875" customWidth="1"/>
    <col min="45" max="45" width="20.28515625" customWidth="1"/>
    <col min="46" max="46" width="10.85546875" customWidth="1"/>
    <col min="47" max="47" width="33.140625" customWidth="1"/>
    <col min="48" max="48" width="18.5703125" customWidth="1"/>
    <col min="49" max="49" width="21.140625" customWidth="1"/>
    <col min="50" max="50" width="27.7109375" customWidth="1"/>
    <col min="51" max="51" width="24.5703125" customWidth="1"/>
    <col min="52" max="52" width="15.140625" customWidth="1"/>
    <col min="53" max="53" width="20.42578125" customWidth="1"/>
    <col min="54" max="54" width="16.28515625" customWidth="1"/>
    <col min="55" max="55" width="47.5703125" customWidth="1"/>
    <col min="56" max="56" width="10.85546875" customWidth="1"/>
  </cols>
  <sheetData>
    <row r="1" spans="1:56" ht="31.5" customHeight="1">
      <c r="A1" s="43"/>
      <c r="B1" s="44"/>
      <c r="C1" s="44"/>
      <c r="D1" s="45"/>
      <c r="E1" s="52" t="s">
        <v>0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5"/>
      <c r="BC1" s="1" t="s">
        <v>1</v>
      </c>
      <c r="BD1" s="2"/>
    </row>
    <row r="2" spans="1:56" ht="31.5" customHeight="1">
      <c r="A2" s="46"/>
      <c r="B2" s="47"/>
      <c r="C2" s="47"/>
      <c r="D2" s="48"/>
      <c r="E2" s="49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1"/>
      <c r="BC2" s="3" t="s">
        <v>2</v>
      </c>
      <c r="BD2" s="2"/>
    </row>
    <row r="3" spans="1:56" ht="31.5" customHeight="1">
      <c r="A3" s="46"/>
      <c r="B3" s="47"/>
      <c r="C3" s="47"/>
      <c r="D3" s="48"/>
      <c r="E3" s="53" t="s">
        <v>3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5"/>
      <c r="BC3" s="1" t="s">
        <v>4</v>
      </c>
      <c r="BD3" s="2"/>
    </row>
    <row r="4" spans="1:56" ht="31.5" customHeight="1">
      <c r="A4" s="49"/>
      <c r="B4" s="50"/>
      <c r="C4" s="50"/>
      <c r="D4" s="51"/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1"/>
      <c r="BC4" s="3" t="s">
        <v>5</v>
      </c>
      <c r="BD4" s="2"/>
    </row>
    <row r="5" spans="1:56" ht="9" customHeight="1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6"/>
    </row>
    <row r="6" spans="1:56" ht="22.5" customHeight="1">
      <c r="A6" s="54" t="s">
        <v>6</v>
      </c>
      <c r="B6" s="55"/>
      <c r="C6" s="56"/>
      <c r="D6" s="57" t="s">
        <v>7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6"/>
      <c r="BD6" s="7"/>
    </row>
    <row r="7" spans="1:56" ht="9" customHeight="1">
      <c r="A7" s="8"/>
      <c r="B7" s="9"/>
      <c r="C7" s="9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6"/>
    </row>
    <row r="8" spans="1:56" ht="63.75" customHeight="1">
      <c r="A8" s="54" t="s">
        <v>8</v>
      </c>
      <c r="B8" s="55"/>
      <c r="C8" s="56"/>
      <c r="D8" s="57" t="s">
        <v>9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6"/>
      <c r="BD8" s="7"/>
    </row>
    <row r="9" spans="1:56" ht="9" customHeight="1">
      <c r="A9" s="8"/>
      <c r="B9" s="9"/>
      <c r="C9" s="9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6"/>
    </row>
    <row r="10" spans="1:56" ht="38.25" customHeight="1">
      <c r="A10" s="54" t="s">
        <v>10</v>
      </c>
      <c r="B10" s="55"/>
      <c r="C10" s="56"/>
      <c r="D10" s="72" t="s">
        <v>11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6"/>
      <c r="BD10" s="7"/>
    </row>
    <row r="11" spans="1:56" ht="9" customHeight="1" thickBot="1">
      <c r="A11" s="8"/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6"/>
    </row>
    <row r="12" spans="1:56" ht="14.25" customHeight="1" thickBot="1">
      <c r="A12" s="73" t="s">
        <v>12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  <c r="R12" s="74" t="s">
        <v>13</v>
      </c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3"/>
      <c r="BA12" s="75" t="s">
        <v>14</v>
      </c>
      <c r="BB12" s="59"/>
      <c r="BC12" s="60"/>
      <c r="BD12" s="11"/>
    </row>
    <row r="13" spans="1:56" ht="42" customHeight="1">
      <c r="A13" s="58" t="s">
        <v>15</v>
      </c>
      <c r="B13" s="59"/>
      <c r="C13" s="59"/>
      <c r="D13" s="59"/>
      <c r="E13" s="59"/>
      <c r="F13" s="59"/>
      <c r="G13" s="60"/>
      <c r="H13" s="58" t="s">
        <v>16</v>
      </c>
      <c r="I13" s="59"/>
      <c r="J13" s="59"/>
      <c r="K13" s="59"/>
      <c r="L13" s="60"/>
      <c r="M13" s="58" t="s">
        <v>17</v>
      </c>
      <c r="N13" s="59"/>
      <c r="O13" s="59"/>
      <c r="P13" s="59"/>
      <c r="Q13" s="60"/>
      <c r="R13" s="58" t="s">
        <v>18</v>
      </c>
      <c r="S13" s="59"/>
      <c r="T13" s="60"/>
      <c r="U13" s="58" t="s">
        <v>19</v>
      </c>
      <c r="V13" s="59"/>
      <c r="W13" s="59"/>
      <c r="X13" s="59"/>
      <c r="Y13" s="59"/>
      <c r="Z13" s="60"/>
      <c r="AA13" s="61" t="s">
        <v>20</v>
      </c>
      <c r="AB13" s="62"/>
      <c r="AC13" s="62"/>
      <c r="AD13" s="63"/>
      <c r="AE13" s="61" t="s">
        <v>21</v>
      </c>
      <c r="AF13" s="62"/>
      <c r="AG13" s="62"/>
      <c r="AH13" s="62"/>
      <c r="AI13" s="62"/>
      <c r="AJ13" s="63"/>
      <c r="AK13" s="58" t="s">
        <v>22</v>
      </c>
      <c r="AL13" s="59"/>
      <c r="AM13" s="59"/>
      <c r="AN13" s="59"/>
      <c r="AO13" s="59"/>
      <c r="AP13" s="59"/>
      <c r="AQ13" s="60"/>
      <c r="AR13" s="61" t="s">
        <v>23</v>
      </c>
      <c r="AS13" s="63"/>
      <c r="AT13" s="61" t="s">
        <v>24</v>
      </c>
      <c r="AU13" s="62"/>
      <c r="AV13" s="62"/>
      <c r="AW13" s="62"/>
      <c r="AX13" s="62"/>
      <c r="AY13" s="62"/>
      <c r="AZ13" s="63"/>
      <c r="BA13" s="64" t="s">
        <v>25</v>
      </c>
      <c r="BB13" s="66" t="s">
        <v>26</v>
      </c>
      <c r="BC13" s="68" t="s">
        <v>27</v>
      </c>
      <c r="BD13" s="12"/>
    </row>
    <row r="14" spans="1:56" ht="90" customHeight="1" thickBot="1">
      <c r="A14" s="13" t="s">
        <v>28</v>
      </c>
      <c r="B14" s="14" t="s">
        <v>29</v>
      </c>
      <c r="C14" s="14" t="s">
        <v>30</v>
      </c>
      <c r="D14" s="14" t="s">
        <v>31</v>
      </c>
      <c r="E14" s="14" t="s">
        <v>32</v>
      </c>
      <c r="F14" s="14" t="s">
        <v>33</v>
      </c>
      <c r="G14" s="15" t="s">
        <v>34</v>
      </c>
      <c r="H14" s="16" t="s">
        <v>35</v>
      </c>
      <c r="I14" s="14" t="s">
        <v>36</v>
      </c>
      <c r="J14" s="14" t="s">
        <v>37</v>
      </c>
      <c r="K14" s="14" t="s">
        <v>38</v>
      </c>
      <c r="L14" s="15" t="s">
        <v>39</v>
      </c>
      <c r="M14" s="90" t="s">
        <v>40</v>
      </c>
      <c r="N14" s="71"/>
      <c r="O14" s="70" t="s">
        <v>41</v>
      </c>
      <c r="P14" s="71"/>
      <c r="Q14" s="15" t="s">
        <v>42</v>
      </c>
      <c r="R14" s="16" t="s">
        <v>43</v>
      </c>
      <c r="S14" s="14" t="s">
        <v>44</v>
      </c>
      <c r="T14" s="15" t="s">
        <v>45</v>
      </c>
      <c r="U14" s="13" t="s">
        <v>46</v>
      </c>
      <c r="V14" s="14" t="s">
        <v>25</v>
      </c>
      <c r="W14" s="14" t="s">
        <v>47</v>
      </c>
      <c r="X14" s="14" t="s">
        <v>48</v>
      </c>
      <c r="Y14" s="14" t="s">
        <v>49</v>
      </c>
      <c r="Z14" s="15" t="s">
        <v>50</v>
      </c>
      <c r="AA14" s="13" t="s">
        <v>51</v>
      </c>
      <c r="AB14" s="17"/>
      <c r="AC14" s="17" t="s">
        <v>52</v>
      </c>
      <c r="AD14" s="18"/>
      <c r="AE14" s="13" t="s">
        <v>53</v>
      </c>
      <c r="AF14" s="17"/>
      <c r="AG14" s="17" t="s">
        <v>54</v>
      </c>
      <c r="AH14" s="17"/>
      <c r="AI14" s="17" t="s">
        <v>55</v>
      </c>
      <c r="AJ14" s="19"/>
      <c r="AK14" s="16"/>
      <c r="AL14" s="70" t="s">
        <v>56</v>
      </c>
      <c r="AM14" s="71"/>
      <c r="AN14" s="14"/>
      <c r="AO14" s="70" t="s">
        <v>57</v>
      </c>
      <c r="AP14" s="71"/>
      <c r="AQ14" s="15" t="s">
        <v>58</v>
      </c>
      <c r="AR14" s="16" t="s">
        <v>59</v>
      </c>
      <c r="AS14" s="15" t="s">
        <v>60</v>
      </c>
      <c r="AT14" s="13" t="s">
        <v>61</v>
      </c>
      <c r="AU14" s="20" t="s">
        <v>27</v>
      </c>
      <c r="AV14" s="20" t="s">
        <v>62</v>
      </c>
      <c r="AW14" s="20" t="s">
        <v>63</v>
      </c>
      <c r="AX14" s="20" t="s">
        <v>50</v>
      </c>
      <c r="AY14" s="20" t="s">
        <v>64</v>
      </c>
      <c r="AZ14" s="15" t="s">
        <v>65</v>
      </c>
      <c r="BA14" s="65"/>
      <c r="BB14" s="67"/>
      <c r="BC14" s="69"/>
      <c r="BD14" s="2"/>
    </row>
    <row r="15" spans="1:56" ht="165.75" customHeight="1" thickBot="1">
      <c r="A15" s="87" t="s">
        <v>66</v>
      </c>
      <c r="B15" s="76" t="s">
        <v>67</v>
      </c>
      <c r="C15" s="76" t="s">
        <v>68</v>
      </c>
      <c r="D15" s="76" t="s">
        <v>69</v>
      </c>
      <c r="E15" s="76" t="s">
        <v>70</v>
      </c>
      <c r="F15" s="76" t="s">
        <v>71</v>
      </c>
      <c r="G15" s="76" t="str">
        <f>+IF(OR(D15&lt;&gt;"",E15&lt;&gt;"",F15&lt;&gt;""),CONCATENATE("Posibilidad de ",D15," por ",E15,"debido a que ",F15),"")</f>
        <v>Posibilidad de efecto dañoso por pérdida del conocimiento adquirido y personal calificado  debido a que se presentan cambios de personal y rediseños institucionales.</v>
      </c>
      <c r="H15" s="76" t="s">
        <v>72</v>
      </c>
      <c r="I15" s="76" t="s">
        <v>73</v>
      </c>
      <c r="J15" s="76" t="s">
        <v>74</v>
      </c>
      <c r="K15" s="76" t="s">
        <v>75</v>
      </c>
      <c r="L15" s="76" t="s">
        <v>76</v>
      </c>
      <c r="M15" s="82">
        <f>+IF(K15="Máximo 2 veces",0.2,IF(K15="Entre 3 a 24 veces",0.4,IF(K15="Entre 24 a 500 veces",0.6,IF(K15="Entre 500 a 5000 veces",0.8,IF(K15="Mas de 5000 veces",1,"")))))</f>
        <v>0.6</v>
      </c>
      <c r="N15" s="76" t="str">
        <f>+IF(M15="","",IF(M15&gt;0.8,"Muy Alta",IF(AND(M15&lt;=0.8,M15&gt;0.6),"Alta",IF(AND(M15&lt;=0.6,M15&gt;0.4),"Media",IF(AND(M15&lt;=0.4,M15&gt;0.2),"Baja","Muy Baja")))))</f>
        <v>Media</v>
      </c>
      <c r="O15" s="82">
        <f>+IF(L15="Menor a 10 SMLMV o afectación a un área/proceso",0.2,IF(L15="Entre 10 y 50 SMLMV o afectación interna",0.4,IF(L15="Entre 50 y 100 SMLMV o afectación con algunos usuarios",0.6,IF(L15="Entre 100 y 500 SMLMV o fectación a nivel municipal/departamental",0.8,IF(L15="Mayor a 500 SMLMV o afectación nacional",1,"")))))</f>
        <v>0.4</v>
      </c>
      <c r="P15" s="79" t="str">
        <f>+IF(L15="Menor a 10 SMLMV o afectación a un área/proceso","Leve",IF(L15="Entre 10 y 50 SMLMV o afectación interna","Menor",IF(L15="Entre 50 y 100 SMLMV o afectación con algunos usuarios","Moderado",IF(L15="Entre 100 y 500 SMLMV o fectación a nivel municipal/departamental","Mayor",IF(L15="Mayor a 500 SMLMV o afectación nacional","Catastrófico","")))))</f>
        <v>Menor</v>
      </c>
      <c r="Q15" s="76" t="str">
        <f>+IF(OR(K15="",L15=""),"",IF(AND(P15="Catastrófico",N15&lt;&gt;""),"Extremo",IF(AND(P15="Mayor",N15&lt;&gt;""),"Alto",IF(AND(N15="Muy Alta",O15&gt;0.1,O15&lt;0.7),"Alto",IF(AND(N15="Alta",P15="Moderado"),"Alto",IF(O15*M15&lt;0.1,"Bajo",IF(AND(N15="Alta",O15&lt;0.5),"Moderado",IF(AND(N15="Media",O15&lt;0.7),"Moderado",IF(AND(N15="Baja",OR(P15="Moderado",P15="Menor")),"Moderado",IF(AND(N15="Muy Baja",P15="Moderado"),"Moderado",))))))))))</f>
        <v>Moderado</v>
      </c>
      <c r="R15" s="76" t="s">
        <v>77</v>
      </c>
      <c r="S15" s="76" t="s">
        <v>78</v>
      </c>
      <c r="T15" s="79"/>
      <c r="U15" s="21">
        <v>1</v>
      </c>
      <c r="V15" s="22" t="s">
        <v>79</v>
      </c>
      <c r="W15" s="22" t="s">
        <v>80</v>
      </c>
      <c r="X15" s="22" t="s">
        <v>81</v>
      </c>
      <c r="Y15" s="22" t="str">
        <f t="shared" ref="Y15:Y20" si="0">CONCATENATE(V15,W15,X15)</f>
        <v xml:space="preserve">El Comité de Investigación, Innovación y Gestión del Conocimiento formulará en coordinación con la Dirección Administrativa  estrategias de capacitación y transferencia del conocimiento a todo el personal para garantizar la actualización permanente del conocimiento, cambios organizacionales, normativos y del entorno. </v>
      </c>
      <c r="Z15" s="22" t="s">
        <v>82</v>
      </c>
      <c r="AA15" s="23" t="s">
        <v>83</v>
      </c>
      <c r="AB15" s="24">
        <f t="shared" ref="AB15:AB20" si="1">+IF(AA15="","",IF(AA15="Preventivo",0.25,IF(AA15="Detectivo",0.15,IF(AA15="Correctivo",0.1,))))</f>
        <v>0.25</v>
      </c>
      <c r="AC15" s="23" t="s">
        <v>84</v>
      </c>
      <c r="AD15" s="24">
        <f t="shared" ref="AD15:AD20" si="2">+IF(AC15="","",IF(AC15="Automático",0.25,IF(AC15="Manual",0.15)))</f>
        <v>0.15</v>
      </c>
      <c r="AE15" s="23" t="s">
        <v>85</v>
      </c>
      <c r="AF15" s="24">
        <f>+IF(AE15="","",IF(AE15="Documentado",0.5,IF(AE15="Sin documentar",0)))</f>
        <v>0.5</v>
      </c>
      <c r="AG15" s="23" t="s">
        <v>86</v>
      </c>
      <c r="AH15" s="24">
        <f>+IF(AG15="","",IF(AG15="Continua",0.1,IF(AG15="Aleatoria",0.05)))</f>
        <v>0.1</v>
      </c>
      <c r="AI15" s="23" t="s">
        <v>87</v>
      </c>
      <c r="AJ15" s="24">
        <f t="shared" ref="AJ15:AJ20" si="3">+IF(AI15="","",IF(AI15="Con registro",0.05,IF(AI15="Sin registro",0)))</f>
        <v>0.05</v>
      </c>
      <c r="AK15" s="24">
        <f>+IF(AA15="Detectivo",M15-(SUM(AB15,AD15)*M15),IF(AA15="Preventivo",M15-(SUM(AB15,AD15)*M15),M15))</f>
        <v>0.36</v>
      </c>
      <c r="AL15" s="82">
        <f>+IF(M15="","",MIN(AK15:AK17))</f>
        <v>0.216</v>
      </c>
      <c r="AM15" s="76" t="str">
        <f>+IF(AL15="","",IF(AL15&gt;0.8,"Muy Alta",IF(AND(AL15&lt;=0.8,AL15&gt;0.6),"Alta",IF(AND(AL15&lt;=0.6,AL15&gt;0.4),"Media",IF(AND(AL15&lt;=0.4,AL15&gt;0.2),"Baja","Muy Baja")))))</f>
        <v>Baja</v>
      </c>
      <c r="AN15" s="24">
        <f>+IF(AA15="Correctivo",O15-(SUM(AB15,AD15)*O15),O15)</f>
        <v>0.4</v>
      </c>
      <c r="AO15" s="82">
        <f>+IF(L15="","",MIN(AN16:AN17))</f>
        <v>0.30000000000000004</v>
      </c>
      <c r="AP15" s="79" t="str">
        <f>+IF(AO15="","",IF(AO15&gt;0.8,"Catastrófico",IF(AND(AO15&lt;=0.8,AO15&gt;0.6),"Mayor",IF(AND(AO15&lt;=0.6,AO15&gt;0.4),"Moderado",IF(AND(AO15&lt;=0.4,AO15&gt;0.2),"Menor","Leve")))))</f>
        <v>Menor</v>
      </c>
      <c r="AQ15" s="76" t="str">
        <f>+IF(OR(AL15="",AO15=""),"",IF(AND(AP15="Catastrófico",AM15&lt;&gt;""),"Extremo",IF(AND(AP15="Mayor",AM15&lt;&gt;""),"Alto",IF(AND(AM15="Muy Alta",AO15&gt;0.1,AO15&lt;0.7),"Alto",IF(AND(AM15="Alta",AP15="Moderado"),"Alto",IF(AO15*AL15&lt;0.1,"Bajo",IF(AND(AM15="Alta",AO15&lt;0.5),"Moderado",IF(AND(AM15="Media",AO15&lt;0.7),"Moderado",IF(AND(AM15="Baja",OR(AP15="Moderado",AP15="Menor")),"Moderado",IF(AND(AM15="Muy Baja",AP15="Moderado"),"Moderado",))))))))))</f>
        <v>Bajo</v>
      </c>
      <c r="AR15" s="76" t="s">
        <v>88</v>
      </c>
      <c r="AS15" s="79">
        <v>0.25</v>
      </c>
      <c r="AT15" s="21">
        <v>1</v>
      </c>
      <c r="AU15" s="25" t="s">
        <v>89</v>
      </c>
      <c r="AV15" s="25" t="s">
        <v>90</v>
      </c>
      <c r="AW15" s="26" t="s">
        <v>91</v>
      </c>
      <c r="AX15" s="25" t="s">
        <v>92</v>
      </c>
      <c r="AY15" s="22" t="s">
        <v>93</v>
      </c>
      <c r="AZ15" s="22" t="s">
        <v>94</v>
      </c>
      <c r="BA15" s="27"/>
      <c r="BB15" s="28"/>
      <c r="BC15" s="80"/>
      <c r="BD15" s="29"/>
    </row>
    <row r="16" spans="1:56" ht="155.25" customHeight="1" thickBot="1">
      <c r="A16" s="88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30">
        <v>2</v>
      </c>
      <c r="V16" s="22" t="s">
        <v>79</v>
      </c>
      <c r="W16" s="25" t="s">
        <v>95</v>
      </c>
      <c r="X16" s="25" t="s">
        <v>96</v>
      </c>
      <c r="Y16" s="22" t="str">
        <f t="shared" si="0"/>
        <v>El Comité de Investigación, Innovación y Gestión del Conocimiento creará un banco de datos estratégicos  y del  conocimiento, con el fin de garantizar la custodia y transferencia del conocimiento de aspcectos estratégicos de la entidad, al personal existente y el personal nuevo</v>
      </c>
      <c r="Z16" s="25" t="s">
        <v>97</v>
      </c>
      <c r="AA16" s="31" t="s">
        <v>98</v>
      </c>
      <c r="AB16" s="24">
        <f t="shared" si="1"/>
        <v>0.1</v>
      </c>
      <c r="AC16" s="31" t="s">
        <v>84</v>
      </c>
      <c r="AD16" s="24">
        <f t="shared" si="2"/>
        <v>0.15</v>
      </c>
      <c r="AE16" s="31" t="s">
        <v>99</v>
      </c>
      <c r="AF16" s="32"/>
      <c r="AG16" s="31" t="s">
        <v>100</v>
      </c>
      <c r="AH16" s="32"/>
      <c r="AI16" s="31" t="s">
        <v>87</v>
      </c>
      <c r="AJ16" s="32">
        <f t="shared" si="3"/>
        <v>0.05</v>
      </c>
      <c r="AK16" s="24">
        <f t="shared" ref="AK16:AK17" si="4">+IF(AA16="Detectivo",AK15-(SUM(AB16,AD16)*AK15),IF(AA16="Preventivo",AK15-(SUM(AB16,AD16)*AK15),AK15))</f>
        <v>0.36</v>
      </c>
      <c r="AL16" s="77"/>
      <c r="AM16" s="77"/>
      <c r="AN16" s="24">
        <f t="shared" ref="AN16:AN17" si="5">+IF(AA16="Correctivo",AN15-(SUM(AB16,AD16)*AN15),AN15)</f>
        <v>0.30000000000000004</v>
      </c>
      <c r="AO16" s="77"/>
      <c r="AP16" s="77"/>
      <c r="AQ16" s="77"/>
      <c r="AR16" s="77"/>
      <c r="AS16" s="77"/>
      <c r="AT16" s="30">
        <v>2</v>
      </c>
      <c r="AU16" s="33" t="s">
        <v>101</v>
      </c>
      <c r="AV16" s="25" t="s">
        <v>90</v>
      </c>
      <c r="AW16" s="26" t="s">
        <v>102</v>
      </c>
      <c r="AX16" s="33" t="s">
        <v>103</v>
      </c>
      <c r="AY16" s="22" t="s">
        <v>104</v>
      </c>
      <c r="AZ16" s="25" t="s">
        <v>94</v>
      </c>
      <c r="BA16" s="27"/>
      <c r="BB16" s="28"/>
      <c r="BC16" s="81"/>
      <c r="BD16" s="29"/>
    </row>
    <row r="17" spans="1:56" ht="144.75" customHeight="1" thickBot="1">
      <c r="A17" s="89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34">
        <v>3</v>
      </c>
      <c r="V17" s="22" t="s">
        <v>105</v>
      </c>
      <c r="W17" s="35" t="s">
        <v>106</v>
      </c>
      <c r="X17" s="35" t="s">
        <v>107</v>
      </c>
      <c r="Y17" s="22" t="str">
        <f t="shared" si="0"/>
        <v xml:space="preserve">El Comité de Investigación, Innovación y Gestión del Conocimiento en coordinación con el grupo de gestión tecnológica analizara y propondra tecnologías, de la información y la comunicación en los procesos de inducción y reinducción al personal nuevo y existente de la entidad. 
con el fin de garantizar la continuidad , pertinencia y calidad en la prestación de los servicios </v>
      </c>
      <c r="Z17" s="35" t="s">
        <v>108</v>
      </c>
      <c r="AA17" s="36" t="s">
        <v>83</v>
      </c>
      <c r="AB17" s="24">
        <f t="shared" si="1"/>
        <v>0.25</v>
      </c>
      <c r="AC17" s="36" t="s">
        <v>84</v>
      </c>
      <c r="AD17" s="24">
        <f t="shared" si="2"/>
        <v>0.15</v>
      </c>
      <c r="AE17" s="36" t="s">
        <v>85</v>
      </c>
      <c r="AF17" s="37"/>
      <c r="AG17" s="36" t="s">
        <v>86</v>
      </c>
      <c r="AH17" s="37"/>
      <c r="AI17" s="36" t="s">
        <v>87</v>
      </c>
      <c r="AJ17" s="37">
        <f t="shared" si="3"/>
        <v>0.05</v>
      </c>
      <c r="AK17" s="24">
        <f t="shared" si="4"/>
        <v>0.216</v>
      </c>
      <c r="AL17" s="78"/>
      <c r="AM17" s="78"/>
      <c r="AN17" s="24">
        <f t="shared" si="5"/>
        <v>0.30000000000000004</v>
      </c>
      <c r="AO17" s="78"/>
      <c r="AP17" s="78"/>
      <c r="AQ17" s="78"/>
      <c r="AR17" s="78"/>
      <c r="AS17" s="77"/>
      <c r="AT17" s="38">
        <v>3</v>
      </c>
      <c r="AU17" s="39" t="s">
        <v>109</v>
      </c>
      <c r="AV17" s="25" t="s">
        <v>90</v>
      </c>
      <c r="AW17" s="26" t="s">
        <v>102</v>
      </c>
      <c r="AX17" s="22" t="s">
        <v>110</v>
      </c>
      <c r="AY17" s="22" t="s">
        <v>104</v>
      </c>
      <c r="AZ17" s="35" t="s">
        <v>94</v>
      </c>
      <c r="BA17" s="27"/>
      <c r="BB17" s="40"/>
      <c r="BC17" s="69"/>
      <c r="BD17" s="29"/>
    </row>
    <row r="18" spans="1:56" ht="158.25" customHeight="1" thickBot="1">
      <c r="A18" s="87" t="s">
        <v>111</v>
      </c>
      <c r="B18" s="76" t="s">
        <v>112</v>
      </c>
      <c r="C18" s="76" t="s">
        <v>113</v>
      </c>
      <c r="D18" s="76" t="s">
        <v>114</v>
      </c>
      <c r="E18" s="76" t="s">
        <v>115</v>
      </c>
      <c r="F18" s="76" t="s">
        <v>116</v>
      </c>
      <c r="G18" s="76" t="str">
        <f>+IF(OR(D18&lt;&gt;"",E18&lt;&gt;"",F18&lt;&gt;""),CONCATENATE("Posibilidad de ",D18," por ",E18," debido a ",F18),"")</f>
        <v xml:space="preserve">Posibilidad de afectación económica y reputacional por bajos indices de competitividad  debido a la falta de desarrollo de nuevas estrategias de negocio orientadas a la generación y producción de conocimiento </v>
      </c>
      <c r="H18" s="76" t="s">
        <v>117</v>
      </c>
      <c r="I18" s="76" t="s">
        <v>118</v>
      </c>
      <c r="J18" s="76" t="s">
        <v>74</v>
      </c>
      <c r="K18" s="76" t="s">
        <v>119</v>
      </c>
      <c r="L18" s="76" t="s">
        <v>120</v>
      </c>
      <c r="M18" s="82">
        <f>+IF(K18="Máximo 2 veces",0.2,IF(K18="Entre 3 a 24 veces",0.4,IF(K18="Entre 24 a 500 veces",0.6,IF(K18="Entre 500 a 5000 veces",0.8,IF(K18="Mas de 5000 veces",1,"")))))</f>
        <v>0.4</v>
      </c>
      <c r="N18" s="76" t="str">
        <f>+IF(M18="","",IF(M18&gt;0.8,"Muy Alta",IF(AND(M18&lt;=0.8,M18&gt;0.6),"Alta",IF(AND(M18&lt;=0.6,M18&gt;0.4),"Media",IF(AND(M18&lt;=0.4,M18&gt;0.2),"Baja","Muy Baja")))))</f>
        <v>Baja</v>
      </c>
      <c r="O18" s="82">
        <f>+IF(L18="Menor a 10 SMLMV o afectación a un área/proceso",0.2,IF(L18="Entre 10 y 50 SMLMV o afectación interna",0.4,IF(L18="Entre 50 y 100 SMLMV o afectación con algunos usuarios",0.6,IF(L18="Entre 100 y 500 SMLMV o fectación a nivel municipal/departamental",0.8,IF(L18="Mayor a 500 SMLMV o afectación nacional",1,"")))))</f>
        <v>0.8</v>
      </c>
      <c r="P18" s="79" t="str">
        <f>+IF(L18="Menor a 10 SMLMV o afectación a un área/proceso","Leve",IF(L18="Entre 10 y 50 SMLMV o afectación interna","Menor",IF(L18="Entre 50 y 100 SMLMV o afectación con algunos usuarios","Moderado",IF(L18="Entre 100 y 500 SMLMV o fectación a nivel municipal/departamental","Mayor",IF(L18="Mayor a 500 SMLMV o afectación nacional","Catastrófico","")))))</f>
        <v>Mayor</v>
      </c>
      <c r="Q18" s="76" t="str">
        <f>+IF(OR(K18="",L18=""),"",IF(AND(P18="Catastrófico",N18&lt;&gt;""),"Extremo",IF(AND(P18="Mayor",N18&lt;&gt;""),"Alto",IF(AND(N18="Muy Alta",O18&gt;0.1,O18&lt;0.7),"Alto",IF(AND(N18="Alta",P18="Moderado"),"Alto",IF(O18*M18&lt;0.1,"Bajo",IF(AND(N18="Alta",O18&lt;0.5),"Moderado",IF(AND(N18="Media",O18&lt;0.7),"Moderado",IF(AND(N18="Baja",OR(P18="Moderado",P18="Menor")),"Moderado",IF(AND(N18="Muy Baja",P18="Moderado"),"Moderado",))))))))))</f>
        <v>Alto</v>
      </c>
      <c r="R18" s="76" t="s">
        <v>77</v>
      </c>
      <c r="S18" s="76" t="s">
        <v>78</v>
      </c>
      <c r="T18" s="79"/>
      <c r="U18" s="21">
        <v>1</v>
      </c>
      <c r="V18" s="22" t="s">
        <v>79</v>
      </c>
      <c r="W18" s="22" t="s">
        <v>121</v>
      </c>
      <c r="X18" s="22" t="s">
        <v>122</v>
      </c>
      <c r="Y18" s="22" t="str">
        <f t="shared" si="0"/>
        <v xml:space="preserve">El Comité de Investigación, Innovación y Gestión del Conocimiento Aportara ideas para el diseño de estaretegias de negocio
 enfocadas en la oferta de generación y producción de conocimiento  </v>
      </c>
      <c r="Z18" s="22" t="s">
        <v>123</v>
      </c>
      <c r="AA18" s="23" t="s">
        <v>83</v>
      </c>
      <c r="AB18" s="24">
        <f t="shared" si="1"/>
        <v>0.25</v>
      </c>
      <c r="AC18" s="23" t="s">
        <v>84</v>
      </c>
      <c r="AD18" s="24">
        <f t="shared" si="2"/>
        <v>0.15</v>
      </c>
      <c r="AE18" s="23" t="s">
        <v>85</v>
      </c>
      <c r="AF18" s="24">
        <f t="shared" ref="AF18:AF20" si="6">+IF(AE18="","",IF(AE18="Documentado",0.5,IF(AE18="Sin documentar",0)))</f>
        <v>0.5</v>
      </c>
      <c r="AG18" s="23" t="s">
        <v>86</v>
      </c>
      <c r="AH18" s="24">
        <f t="shared" ref="AH18:AH20" si="7">+IF(AG18="","",IF(AG18="Continua",0.1,IF(AG18="Aleatoria",0.05)))</f>
        <v>0.1</v>
      </c>
      <c r="AI18" s="23" t="s">
        <v>87</v>
      </c>
      <c r="AJ18" s="24">
        <f t="shared" si="3"/>
        <v>0.05</v>
      </c>
      <c r="AK18" s="24">
        <f>+IF(AA18="Detectivo",M18-(SUM(AB18,AD18)*M18),IF(AA18="Preventivo",M18-(SUM(AB18,AD18)*M18),M18))</f>
        <v>0.24</v>
      </c>
      <c r="AL18" s="82">
        <f>+IF(M18="","",MIN(AK18:AK20))</f>
        <v>8.6399999999999991E-2</v>
      </c>
      <c r="AM18" s="76" t="str">
        <f>+IF(AL18="","",IF(AL18&gt;0.8,"Muy Alta",IF(AND(AL18&lt;=0.8,AL18&gt;0.6),"Alta",IF(AND(AL18&lt;=0.6,AL18&gt;0.4),"Media",IF(AND(AL18&lt;=0.4,AL18&gt;0.2),"Baja","Muy Baja")))))</f>
        <v>Muy Baja</v>
      </c>
      <c r="AN18" s="24">
        <f>+IF(OR(S18="",S18="No"),O18,O18-(O18*T18))</f>
        <v>0.8</v>
      </c>
      <c r="AO18" s="82">
        <f>+IF(L18="","",MIN(AN19:AN20))</f>
        <v>0.8</v>
      </c>
      <c r="AP18" s="79" t="str">
        <f>+IF(AO18="","",IF(AO18&gt;0.8,"Catastrófico",IF(AND(AO18&lt;=0.8,AO18&gt;0.6),"Mayor",IF(AND(AO18&lt;=0.6,AO18&gt;0.4),"Moderado",IF(AND(AO18&lt;=0.4,AO18&gt;0.2),"Menor","Leve")))))</f>
        <v>Mayor</v>
      </c>
      <c r="AQ18" s="76" t="str">
        <f>+IF(OR(AL18="",AO18=""),"",IF(AND(AP18="Catastrófico",AM18&lt;&gt;""),"Extremo",IF(AND(AP18="Mayor",AM18&lt;&gt;""),"Alto",IF(AND(AM18="Muy Alta",AO18&gt;0.1,AO18&lt;0.7),"Alto",IF(AND(AM18="Alta",AP18="Moderado"),"Alto",IF(AO18*AL18&lt;0.1,"Bajo",IF(AND(AM18="Alta",AO18&lt;0.5),"Moderado",IF(AND(AM18="Media",AO18&lt;0.7),"Moderado",IF(AND(AM18="Baja",OR(AP18="Moderado",AP18="Menor")),"Moderado",IF(AND(AM18="Muy Baja",AP18="Moderado"),"Moderado",))))))))))</f>
        <v>Alto</v>
      </c>
      <c r="AR18" s="76" t="s">
        <v>88</v>
      </c>
      <c r="AS18" s="91">
        <v>0.03</v>
      </c>
      <c r="AT18" s="30">
        <v>1</v>
      </c>
      <c r="AU18" s="25" t="s">
        <v>124</v>
      </c>
      <c r="AV18" s="25" t="s">
        <v>125</v>
      </c>
      <c r="AW18" s="26" t="s">
        <v>126</v>
      </c>
      <c r="AX18" s="22" t="s">
        <v>127</v>
      </c>
      <c r="AY18" s="22" t="s">
        <v>128</v>
      </c>
      <c r="AZ18" s="22" t="s">
        <v>94</v>
      </c>
      <c r="BA18" s="76"/>
      <c r="BB18" s="93"/>
      <c r="BC18" s="80"/>
      <c r="BD18" s="29"/>
    </row>
    <row r="19" spans="1:56" ht="227.25" customHeight="1" thickBot="1">
      <c r="A19" s="88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30">
        <v>2</v>
      </c>
      <c r="V19" s="22" t="s">
        <v>129</v>
      </c>
      <c r="W19" s="25" t="s">
        <v>130</v>
      </c>
      <c r="X19" s="25" t="s">
        <v>131</v>
      </c>
      <c r="Y19" s="22" t="str">
        <f t="shared" si="0"/>
        <v xml:space="preserve">El Comité de Investigación, Innovación y Gestión del Conocimiento en coordinación con la Dirección Administrativa socializaran con el personal, en nuevas tecnologías y nuevos conocimientos orientados al fortalecimiento de grupos de trabajo y portafolio de servicios </v>
      </c>
      <c r="Z19" s="25" t="s">
        <v>132</v>
      </c>
      <c r="AA19" s="31" t="s">
        <v>83</v>
      </c>
      <c r="AB19" s="32">
        <f t="shared" si="1"/>
        <v>0.25</v>
      </c>
      <c r="AC19" s="31" t="s">
        <v>84</v>
      </c>
      <c r="AD19" s="32">
        <f t="shared" si="2"/>
        <v>0.15</v>
      </c>
      <c r="AE19" s="31" t="s">
        <v>85</v>
      </c>
      <c r="AF19" s="32">
        <f t="shared" si="6"/>
        <v>0.5</v>
      </c>
      <c r="AG19" s="31" t="s">
        <v>100</v>
      </c>
      <c r="AH19" s="32">
        <f t="shared" si="7"/>
        <v>0.05</v>
      </c>
      <c r="AI19" s="31" t="s">
        <v>87</v>
      </c>
      <c r="AJ19" s="32">
        <f t="shared" si="3"/>
        <v>0.05</v>
      </c>
      <c r="AK19" s="24">
        <f t="shared" ref="AK19:AK20" si="8">+IF(AA19="Detectivo",AK18-(SUM(AB19,AD19)*AK18),IF(AA19="Preventivo",AK18-(SUM(AB19,AD19)*AK18),AK18))</f>
        <v>0.14399999999999999</v>
      </c>
      <c r="AL19" s="77"/>
      <c r="AM19" s="77"/>
      <c r="AN19" s="24">
        <f t="shared" ref="AN19:AN20" si="9">+IF(AA19="Correctivo",AN18-(SUM(AB19,AD19)*AN18),AN18)</f>
        <v>0.8</v>
      </c>
      <c r="AO19" s="77"/>
      <c r="AP19" s="77"/>
      <c r="AQ19" s="77"/>
      <c r="AR19" s="77"/>
      <c r="AS19" s="77"/>
      <c r="AT19" s="30">
        <v>2</v>
      </c>
      <c r="AU19" s="25" t="s">
        <v>133</v>
      </c>
      <c r="AV19" s="25" t="s">
        <v>125</v>
      </c>
      <c r="AW19" s="26" t="s">
        <v>126</v>
      </c>
      <c r="AX19" s="25" t="s">
        <v>134</v>
      </c>
      <c r="AY19" s="22" t="s">
        <v>135</v>
      </c>
      <c r="AZ19" s="25" t="s">
        <v>94</v>
      </c>
      <c r="BA19" s="77"/>
      <c r="BB19" s="77"/>
      <c r="BC19" s="81"/>
      <c r="BD19" s="29"/>
    </row>
    <row r="20" spans="1:56" ht="161.25" customHeight="1" thickBot="1">
      <c r="A20" s="89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34">
        <v>3</v>
      </c>
      <c r="V20" s="22" t="s">
        <v>105</v>
      </c>
      <c r="W20" s="35" t="s">
        <v>136</v>
      </c>
      <c r="X20" s="35" t="s">
        <v>137</v>
      </c>
      <c r="Y20" s="22" t="str">
        <f t="shared" si="0"/>
        <v xml:space="preserve">El Comité de Investigación, Innovación y Gestión del Conocimiento en coordinación con el grupo de gestión tecnológica propondra a la alta gerencia en alternativas de adqusicion y oferta de nuevas estrategias en tecnologías para la implementaión en los procesos y procedimientos de la entidad, así como la generación de nuevos conocimientos. ,  con el fin de posicionar a la entidad en esquemas de competitividad a nivel nacional. </v>
      </c>
      <c r="Z20" s="35" t="s">
        <v>138</v>
      </c>
      <c r="AA20" s="36" t="s">
        <v>83</v>
      </c>
      <c r="AB20" s="37">
        <f t="shared" si="1"/>
        <v>0.25</v>
      </c>
      <c r="AC20" s="36" t="s">
        <v>84</v>
      </c>
      <c r="AD20" s="37">
        <f t="shared" si="2"/>
        <v>0.15</v>
      </c>
      <c r="AE20" s="36" t="s">
        <v>85</v>
      </c>
      <c r="AF20" s="37">
        <f t="shared" si="6"/>
        <v>0.5</v>
      </c>
      <c r="AG20" s="36" t="s">
        <v>100</v>
      </c>
      <c r="AH20" s="37">
        <f t="shared" si="7"/>
        <v>0.05</v>
      </c>
      <c r="AI20" s="36" t="s">
        <v>87</v>
      </c>
      <c r="AJ20" s="37">
        <f t="shared" si="3"/>
        <v>0.05</v>
      </c>
      <c r="AK20" s="24">
        <f t="shared" si="8"/>
        <v>8.6399999999999991E-2</v>
      </c>
      <c r="AL20" s="78"/>
      <c r="AM20" s="78"/>
      <c r="AN20" s="24">
        <f t="shared" si="9"/>
        <v>0.8</v>
      </c>
      <c r="AO20" s="78"/>
      <c r="AP20" s="78"/>
      <c r="AQ20" s="78"/>
      <c r="AR20" s="78"/>
      <c r="AS20" s="92"/>
      <c r="AT20" s="30">
        <v>3</v>
      </c>
      <c r="AU20" s="25" t="s">
        <v>139</v>
      </c>
      <c r="AV20" s="25" t="s">
        <v>125</v>
      </c>
      <c r="AW20" s="26" t="s">
        <v>126</v>
      </c>
      <c r="AX20" s="25" t="s">
        <v>140</v>
      </c>
      <c r="AY20" s="22" t="s">
        <v>135</v>
      </c>
      <c r="AZ20" s="39" t="s">
        <v>94</v>
      </c>
      <c r="BA20" s="78"/>
      <c r="BB20" s="78"/>
      <c r="BC20" s="69"/>
      <c r="BD20" s="29"/>
    </row>
    <row r="21" spans="1:56" ht="14.25" customHeight="1" thickBo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41"/>
      <c r="BA21" s="2"/>
      <c r="BB21" s="2"/>
      <c r="BC21" s="2"/>
      <c r="BD21" s="2"/>
    </row>
    <row r="22" spans="1:56" ht="39" customHeight="1" thickBot="1">
      <c r="A22" s="2"/>
      <c r="B22" s="83" t="s">
        <v>141</v>
      </c>
      <c r="C22" s="84"/>
      <c r="D22" s="84"/>
      <c r="E22" s="84"/>
      <c r="F22" s="8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pans="1:56" ht="211.5" customHeight="1">
      <c r="A23" s="42"/>
      <c r="B23" s="86" t="s">
        <v>142</v>
      </c>
      <c r="C23" s="50"/>
      <c r="D23" s="50"/>
      <c r="E23" s="50"/>
      <c r="F23" s="5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</row>
    <row r="24" spans="1:5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pans="1:5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1:5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</row>
    <row r="43" spans="1:5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</row>
    <row r="44" spans="1:5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</row>
    <row r="45" spans="1:5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</row>
    <row r="46" spans="1:5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</row>
    <row r="47" spans="1:5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</row>
    <row r="48" spans="1:5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</row>
    <row r="49" spans="1:5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</row>
    <row r="50" spans="1:5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</row>
    <row r="51" spans="1:5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</row>
    <row r="52" spans="1:5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</row>
    <row r="53" spans="1:5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</row>
    <row r="54" spans="1:5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</row>
    <row r="55" spans="1:5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</row>
    <row r="56" spans="1: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</row>
    <row r="57" spans="1:5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</row>
    <row r="58" spans="1:5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</row>
    <row r="59" spans="1:5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</row>
    <row r="60" spans="1:5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</row>
    <row r="61" spans="1:5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</row>
    <row r="62" spans="1:5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</row>
    <row r="63" spans="1:5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</row>
    <row r="64" spans="1:5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</row>
    <row r="65" spans="1:5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</row>
    <row r="66" spans="1:5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</row>
    <row r="67" spans="1:5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</row>
    <row r="69" spans="1:5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</row>
    <row r="70" spans="1:5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</row>
    <row r="71" spans="1:5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</row>
    <row r="72" spans="1:5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</row>
    <row r="73" spans="1:5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</row>
    <row r="74" spans="1:5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</row>
    <row r="75" spans="1:5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</row>
    <row r="76" spans="1:5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</row>
    <row r="77" spans="1:5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spans="1:5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</row>
    <row r="79" spans="1:5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</row>
    <row r="80" spans="1:5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</row>
    <row r="81" spans="1:5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</row>
    <row r="82" spans="1:5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</row>
    <row r="83" spans="1:5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</row>
    <row r="84" spans="1:5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5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5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5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5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5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5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5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5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5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5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5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5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1:5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1:5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</row>
    <row r="111" spans="1:5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</row>
    <row r="112" spans="1:5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1:5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1:5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  <row r="115" spans="1:5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</row>
    <row r="116" spans="1:5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</row>
    <row r="117" spans="1:5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</row>
    <row r="118" spans="1:5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</row>
    <row r="119" spans="1:5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</row>
    <row r="120" spans="1:5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</row>
    <row r="121" spans="1:5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</row>
    <row r="122" spans="1:5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</row>
    <row r="123" spans="1:5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</row>
    <row r="124" spans="1:5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1:5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1:5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1:5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1:5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1:5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1:5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1:5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1:5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1:5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1:5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1:5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1:5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1:5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1:5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1:5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1:5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1:5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1:5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1:5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1:5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1:5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1:5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1:5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1:5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1:5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1:5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1:5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1:5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1:5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1:5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1:5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1: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1:5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1:5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1:5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1:5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  <row r="161" spans="1:5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</row>
    <row r="162" spans="1:5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</row>
    <row r="163" spans="1:5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1:5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1:5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1:5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1:5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1:5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1:5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  <row r="170" spans="1:5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  <row r="171" spans="1:5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</row>
    <row r="172" spans="1:5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</row>
    <row r="173" spans="1:5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</row>
    <row r="174" spans="1:5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</row>
    <row r="175" spans="1:5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</row>
    <row r="176" spans="1:5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</row>
    <row r="177" spans="1:5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</row>
    <row r="178" spans="1:5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</row>
    <row r="179" spans="1:5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</row>
    <row r="180" spans="1:5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</row>
    <row r="181" spans="1:5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</row>
    <row r="182" spans="1:5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</row>
    <row r="183" spans="1:5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</row>
    <row r="184" spans="1:5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</row>
    <row r="185" spans="1:5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1:5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</row>
    <row r="187" spans="1:5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</row>
    <row r="188" spans="1:5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</row>
    <row r="189" spans="1:5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</row>
    <row r="190" spans="1:5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</row>
    <row r="191" spans="1:5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</row>
    <row r="192" spans="1:5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</row>
    <row r="193" spans="1:5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</row>
    <row r="194" spans="1:5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</row>
    <row r="195" spans="1:5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</row>
    <row r="196" spans="1:5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</row>
    <row r="197" spans="1:5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</row>
    <row r="198" spans="1:5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</row>
    <row r="199" spans="1:5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</row>
    <row r="200" spans="1:5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</row>
    <row r="201" spans="1:5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</row>
    <row r="202" spans="1:5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  <row r="208" spans="1:5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</row>
    <row r="209" spans="1:5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</row>
    <row r="210" spans="1:5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</row>
    <row r="211" spans="1:5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</row>
    <row r="212" spans="1:5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</row>
    <row r="213" spans="1:5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</row>
    <row r="214" spans="1:5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</row>
    <row r="215" spans="1:5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</row>
    <row r="216" spans="1:5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</row>
    <row r="217" spans="1:5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</row>
    <row r="218" spans="1:5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</row>
    <row r="219" spans="1:5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</row>
    <row r="220" spans="1:5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</row>
    <row r="221" spans="1:5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</row>
    <row r="222" spans="1:5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</row>
    <row r="223" spans="1:5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</row>
    <row r="224" spans="1:5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9">
    <mergeCell ref="AL18:AL20"/>
    <mergeCell ref="AM18:AM20"/>
    <mergeCell ref="AO18:AO20"/>
    <mergeCell ref="AP18:AP20"/>
    <mergeCell ref="AQ18:AQ20"/>
    <mergeCell ref="AR18:AR20"/>
    <mergeCell ref="AS18:AS20"/>
    <mergeCell ref="BA18:BA20"/>
    <mergeCell ref="BB18:BB20"/>
    <mergeCell ref="BC18:BC20"/>
    <mergeCell ref="T18:T20"/>
    <mergeCell ref="M13:Q13"/>
    <mergeCell ref="R13:T13"/>
    <mergeCell ref="M14:N14"/>
    <mergeCell ref="O14:P14"/>
    <mergeCell ref="T15:T17"/>
    <mergeCell ref="Q15:Q17"/>
    <mergeCell ref="P18:P20"/>
    <mergeCell ref="Q18:Q20"/>
    <mergeCell ref="R15:R17"/>
    <mergeCell ref="S15:S17"/>
    <mergeCell ref="R18:R20"/>
    <mergeCell ref="S18:S20"/>
    <mergeCell ref="N15:N17"/>
    <mergeCell ref="O15:O17"/>
    <mergeCell ref="N18:N20"/>
    <mergeCell ref="O18:O20"/>
    <mergeCell ref="P15:P17"/>
    <mergeCell ref="J18:J20"/>
    <mergeCell ref="K18:K20"/>
    <mergeCell ref="L15:L17"/>
    <mergeCell ref="M15:M17"/>
    <mergeCell ref="L18:L20"/>
    <mergeCell ref="M18:M20"/>
    <mergeCell ref="A18:A20"/>
    <mergeCell ref="B18:B20"/>
    <mergeCell ref="C18:C20"/>
    <mergeCell ref="D18:D20"/>
    <mergeCell ref="E18:E20"/>
    <mergeCell ref="H18:H20"/>
    <mergeCell ref="I18:I20"/>
    <mergeCell ref="B22:F22"/>
    <mergeCell ref="B23:F23"/>
    <mergeCell ref="H15:H17"/>
    <mergeCell ref="I15:I17"/>
    <mergeCell ref="B15:B17"/>
    <mergeCell ref="C15:C17"/>
    <mergeCell ref="F18:F20"/>
    <mergeCell ref="G18:G20"/>
    <mergeCell ref="AR15:AR17"/>
    <mergeCell ref="AS15:AS17"/>
    <mergeCell ref="BC15:BC17"/>
    <mergeCell ref="AE13:AJ13"/>
    <mergeCell ref="AK13:AQ13"/>
    <mergeCell ref="AL15:AL17"/>
    <mergeCell ref="AM15:AM17"/>
    <mergeCell ref="AO15:AO17"/>
    <mergeCell ref="AP15:AP17"/>
    <mergeCell ref="AQ15:AQ17"/>
    <mergeCell ref="A13:G13"/>
    <mergeCell ref="H13:L13"/>
    <mergeCell ref="D15:D17"/>
    <mergeCell ref="E15:E17"/>
    <mergeCell ref="F15:F17"/>
    <mergeCell ref="G15:G17"/>
    <mergeCell ref="J15:J17"/>
    <mergeCell ref="K15:K17"/>
    <mergeCell ref="A15:A17"/>
    <mergeCell ref="A8:C8"/>
    <mergeCell ref="D8:BC8"/>
    <mergeCell ref="U13:Z13"/>
    <mergeCell ref="AA13:AD13"/>
    <mergeCell ref="AR13:AS13"/>
    <mergeCell ref="AT13:AZ13"/>
    <mergeCell ref="BA13:BA14"/>
    <mergeCell ref="BB13:BB14"/>
    <mergeCell ref="BC13:BC14"/>
    <mergeCell ref="AL14:AM14"/>
    <mergeCell ref="AO14:AP14"/>
    <mergeCell ref="A10:C10"/>
    <mergeCell ref="D10:BC10"/>
    <mergeCell ref="A12:Q12"/>
    <mergeCell ref="R12:AZ12"/>
    <mergeCell ref="BA12:BC12"/>
    <mergeCell ref="A1:D4"/>
    <mergeCell ref="E1:BB2"/>
    <mergeCell ref="E3:BB4"/>
    <mergeCell ref="A6:C6"/>
    <mergeCell ref="D6:BC6"/>
  </mergeCells>
  <conditionalFormatting sqref="N15">
    <cfRule type="containsText" dxfId="49" priority="1" operator="containsText" text="Muy Baja">
      <formula>NOT(ISERROR(SEARCH(("Muy Baja"),(N15))))</formula>
    </cfRule>
  </conditionalFormatting>
  <conditionalFormatting sqref="N15">
    <cfRule type="containsText" dxfId="48" priority="2" operator="containsText" text="Baja">
      <formula>NOT(ISERROR(SEARCH(("Baja"),(N15))))</formula>
    </cfRule>
  </conditionalFormatting>
  <conditionalFormatting sqref="N15">
    <cfRule type="containsText" dxfId="47" priority="3" operator="containsText" text="Media">
      <formula>NOT(ISERROR(SEARCH(("Media"),(N15))))</formula>
    </cfRule>
  </conditionalFormatting>
  <conditionalFormatting sqref="N15">
    <cfRule type="containsText" dxfId="46" priority="4" operator="containsText" text="Alta">
      <formula>NOT(ISERROR(SEARCH(("Alta"),(N15))))</formula>
    </cfRule>
  </conditionalFormatting>
  <conditionalFormatting sqref="N15">
    <cfRule type="containsText" dxfId="45" priority="5" operator="containsText" text="Muy Alta">
      <formula>NOT(ISERROR(SEARCH(("Muy Alta"),(N15))))</formula>
    </cfRule>
  </conditionalFormatting>
  <conditionalFormatting sqref="N18">
    <cfRule type="containsText" dxfId="44" priority="6" operator="containsText" text="Muy Baja">
      <formula>NOT(ISERROR(SEARCH(("Muy Baja"),(N18))))</formula>
    </cfRule>
  </conditionalFormatting>
  <conditionalFormatting sqref="N18">
    <cfRule type="containsText" dxfId="43" priority="7" operator="containsText" text="Baja">
      <formula>NOT(ISERROR(SEARCH(("Baja"),(N18))))</formula>
    </cfRule>
  </conditionalFormatting>
  <conditionalFormatting sqref="N18">
    <cfRule type="containsText" dxfId="42" priority="8" operator="containsText" text="Media">
      <formula>NOT(ISERROR(SEARCH(("Media"),(N18))))</formula>
    </cfRule>
  </conditionalFormatting>
  <conditionalFormatting sqref="N18">
    <cfRule type="containsText" dxfId="41" priority="9" operator="containsText" text="Alta">
      <formula>NOT(ISERROR(SEARCH(("Alta"),(N18))))</formula>
    </cfRule>
  </conditionalFormatting>
  <conditionalFormatting sqref="N18">
    <cfRule type="containsText" dxfId="40" priority="10" operator="containsText" text="Muy Alta">
      <formula>NOT(ISERROR(SEARCH(("Muy Alta"),(N18))))</formula>
    </cfRule>
  </conditionalFormatting>
  <conditionalFormatting sqref="P15">
    <cfRule type="containsText" dxfId="39" priority="11" operator="containsText" text="Leve">
      <formula>NOT(ISERROR(SEARCH(("Leve"),(P15))))</formula>
    </cfRule>
  </conditionalFormatting>
  <conditionalFormatting sqref="P15">
    <cfRule type="containsText" dxfId="38" priority="12" operator="containsText" text="Menor">
      <formula>NOT(ISERROR(SEARCH(("Menor"),(P15))))</formula>
    </cfRule>
  </conditionalFormatting>
  <conditionalFormatting sqref="P15">
    <cfRule type="containsText" dxfId="37" priority="13" operator="containsText" text="Mayor">
      <formula>NOT(ISERROR(SEARCH(("Mayor"),(P15))))</formula>
    </cfRule>
  </conditionalFormatting>
  <conditionalFormatting sqref="P15">
    <cfRule type="containsText" dxfId="36" priority="14" operator="containsText" text="Catastrófico">
      <formula>NOT(ISERROR(SEARCH(("Catastrófico"),(P15))))</formula>
    </cfRule>
  </conditionalFormatting>
  <conditionalFormatting sqref="P18">
    <cfRule type="containsText" dxfId="35" priority="15" operator="containsText" text="Leve">
      <formula>NOT(ISERROR(SEARCH(("Leve"),(P18))))</formula>
    </cfRule>
  </conditionalFormatting>
  <conditionalFormatting sqref="P18">
    <cfRule type="containsText" dxfId="34" priority="16" operator="containsText" text="Menor">
      <formula>NOT(ISERROR(SEARCH(("Menor"),(P18))))</formula>
    </cfRule>
  </conditionalFormatting>
  <conditionalFormatting sqref="P18">
    <cfRule type="containsText" dxfId="33" priority="17" operator="containsText" text="Mayor">
      <formula>NOT(ISERROR(SEARCH(("Mayor"),(P18))))</formula>
    </cfRule>
  </conditionalFormatting>
  <conditionalFormatting sqref="P18">
    <cfRule type="containsText" dxfId="32" priority="18" operator="containsText" text="Catastrófico">
      <formula>NOT(ISERROR(SEARCH(("Catastrófico"),(P18))))</formula>
    </cfRule>
  </conditionalFormatting>
  <conditionalFormatting sqref="P15:Q15">
    <cfRule type="containsText" dxfId="31" priority="19" operator="containsText" text="Moderado">
      <formula>NOT(ISERROR(SEARCH(("Moderado"),(P15))))</formula>
    </cfRule>
  </conditionalFormatting>
  <conditionalFormatting sqref="P18:Q18">
    <cfRule type="containsText" dxfId="30" priority="20" operator="containsText" text="Moderado">
      <formula>NOT(ISERROR(SEARCH(("Moderado"),(P18))))</formula>
    </cfRule>
  </conditionalFormatting>
  <conditionalFormatting sqref="Q15">
    <cfRule type="containsText" dxfId="29" priority="21" operator="containsText" text="Bajo">
      <formula>NOT(ISERROR(SEARCH(("Bajo"),(Q15))))</formula>
    </cfRule>
  </conditionalFormatting>
  <conditionalFormatting sqref="Q15">
    <cfRule type="containsText" dxfId="28" priority="22" operator="containsText" text="Alto">
      <formula>NOT(ISERROR(SEARCH(("Alto"),(Q15))))</formula>
    </cfRule>
  </conditionalFormatting>
  <conditionalFormatting sqref="Q15">
    <cfRule type="containsText" dxfId="27" priority="23" operator="containsText" text="Extremo">
      <formula>NOT(ISERROR(SEARCH(("Extremo"),(Q15))))</formula>
    </cfRule>
  </conditionalFormatting>
  <conditionalFormatting sqref="Q18">
    <cfRule type="containsText" dxfId="26" priority="24" operator="containsText" text="Bajo">
      <formula>NOT(ISERROR(SEARCH(("Bajo"),(Q18))))</formula>
    </cfRule>
  </conditionalFormatting>
  <conditionalFormatting sqref="Q18">
    <cfRule type="containsText" dxfId="25" priority="25" operator="containsText" text="Alto">
      <formula>NOT(ISERROR(SEARCH(("Alto"),(Q18))))</formula>
    </cfRule>
  </conditionalFormatting>
  <conditionalFormatting sqref="Q18">
    <cfRule type="containsText" dxfId="24" priority="26" operator="containsText" text="Extremo">
      <formula>NOT(ISERROR(SEARCH(("Extremo"),(Q18))))</formula>
    </cfRule>
  </conditionalFormatting>
  <conditionalFormatting sqref="AM15">
    <cfRule type="containsText" dxfId="23" priority="27" operator="containsText" text="Muy Baja">
      <formula>NOT(ISERROR(SEARCH(("Muy Baja"),(AM15))))</formula>
    </cfRule>
  </conditionalFormatting>
  <conditionalFormatting sqref="AM15">
    <cfRule type="containsText" dxfId="22" priority="28" operator="containsText" text="Baja">
      <formula>NOT(ISERROR(SEARCH(("Baja"),(AM15))))</formula>
    </cfRule>
  </conditionalFormatting>
  <conditionalFormatting sqref="AM15">
    <cfRule type="containsText" dxfId="21" priority="29" operator="containsText" text="Media">
      <formula>NOT(ISERROR(SEARCH(("Media"),(AM15))))</formula>
    </cfRule>
  </conditionalFormatting>
  <conditionalFormatting sqref="AM15">
    <cfRule type="containsText" dxfId="20" priority="30" operator="containsText" text="Alta">
      <formula>NOT(ISERROR(SEARCH(("Alta"),(AM15))))</formula>
    </cfRule>
  </conditionalFormatting>
  <conditionalFormatting sqref="AM15">
    <cfRule type="containsText" dxfId="19" priority="31" operator="containsText" text="Muy Alta">
      <formula>NOT(ISERROR(SEARCH(("Muy Alta"),(AM15))))</formula>
    </cfRule>
  </conditionalFormatting>
  <conditionalFormatting sqref="AM18">
    <cfRule type="containsText" dxfId="18" priority="32" operator="containsText" text="Muy Baja">
      <formula>NOT(ISERROR(SEARCH(("Muy Baja"),(AM18))))</formula>
    </cfRule>
  </conditionalFormatting>
  <conditionalFormatting sqref="AM18">
    <cfRule type="containsText" dxfId="17" priority="33" operator="containsText" text="Baja">
      <formula>NOT(ISERROR(SEARCH(("Baja"),(AM18))))</formula>
    </cfRule>
  </conditionalFormatting>
  <conditionalFormatting sqref="AM18">
    <cfRule type="containsText" dxfId="16" priority="34" operator="containsText" text="Media">
      <formula>NOT(ISERROR(SEARCH(("Media"),(AM18))))</formula>
    </cfRule>
  </conditionalFormatting>
  <conditionalFormatting sqref="AM18">
    <cfRule type="containsText" dxfId="15" priority="35" operator="containsText" text="Alta">
      <formula>NOT(ISERROR(SEARCH(("Alta"),(AM18))))</formula>
    </cfRule>
  </conditionalFormatting>
  <conditionalFormatting sqref="AM18">
    <cfRule type="containsText" dxfId="14" priority="36" operator="containsText" text="Muy Alta">
      <formula>NOT(ISERROR(SEARCH(("Muy Alta"),(AM18))))</formula>
    </cfRule>
  </conditionalFormatting>
  <conditionalFormatting sqref="AP15">
    <cfRule type="containsText" dxfId="13" priority="37" operator="containsText" text="Leve">
      <formula>NOT(ISERROR(SEARCH(("Leve"),(AP15))))</formula>
    </cfRule>
  </conditionalFormatting>
  <conditionalFormatting sqref="AP15">
    <cfRule type="containsText" dxfId="12" priority="38" operator="containsText" text="Menor">
      <formula>NOT(ISERROR(SEARCH(("Menor"),(AP15))))</formula>
    </cfRule>
  </conditionalFormatting>
  <conditionalFormatting sqref="AP15">
    <cfRule type="containsText" dxfId="11" priority="39" operator="containsText" text="Moderado">
      <formula>NOT(ISERROR(SEARCH(("Moderado"),(AP15))))</formula>
    </cfRule>
  </conditionalFormatting>
  <conditionalFormatting sqref="AP15">
    <cfRule type="containsText" dxfId="10" priority="40" operator="containsText" text="Mayor">
      <formula>NOT(ISERROR(SEARCH(("Mayor"),(AP15))))</formula>
    </cfRule>
  </conditionalFormatting>
  <conditionalFormatting sqref="AP15">
    <cfRule type="containsText" dxfId="9" priority="41" operator="containsText" text="Catastrófico">
      <formula>NOT(ISERROR(SEARCH(("Catastrófico"),(AP15))))</formula>
    </cfRule>
  </conditionalFormatting>
  <conditionalFormatting sqref="AP18">
    <cfRule type="containsText" dxfId="8" priority="42" operator="containsText" text="Leve">
      <formula>NOT(ISERROR(SEARCH(("Leve"),(AP18))))</formula>
    </cfRule>
  </conditionalFormatting>
  <conditionalFormatting sqref="AP18">
    <cfRule type="containsText" dxfId="7" priority="43" operator="containsText" text="Menor">
      <formula>NOT(ISERROR(SEARCH(("Menor"),(AP18))))</formula>
    </cfRule>
  </conditionalFormatting>
  <conditionalFormatting sqref="AP18">
    <cfRule type="containsText" dxfId="6" priority="44" operator="containsText" text="Mayor">
      <formula>NOT(ISERROR(SEARCH(("Mayor"),(AP18))))</formula>
    </cfRule>
  </conditionalFormatting>
  <conditionalFormatting sqref="AP18">
    <cfRule type="containsText" dxfId="5" priority="45" operator="containsText" text="Catastrófico">
      <formula>NOT(ISERROR(SEARCH(("Catastrófico"),(AP18))))</formula>
    </cfRule>
  </conditionalFormatting>
  <conditionalFormatting sqref="AP18:AQ18">
    <cfRule type="containsText" dxfId="4" priority="46" operator="containsText" text="Moderado">
      <formula>NOT(ISERROR(SEARCH(("Moderado"),(AP18))))</formula>
    </cfRule>
  </conditionalFormatting>
  <conditionalFormatting sqref="AQ15 AQ18">
    <cfRule type="containsText" dxfId="3" priority="47" operator="containsText" text="Alto">
      <formula>NOT(ISERROR(SEARCH(("Alto"),(AQ15))))</formula>
    </cfRule>
  </conditionalFormatting>
  <conditionalFormatting sqref="AQ15 AQ18">
    <cfRule type="containsText" dxfId="2" priority="48" operator="containsText" text="Extremo">
      <formula>NOT(ISERROR(SEARCH(("Extremo"),(AQ15))))</formula>
    </cfRule>
  </conditionalFormatting>
  <conditionalFormatting sqref="AQ15">
    <cfRule type="containsText" dxfId="1" priority="49" operator="containsText" text="Moderado">
      <formula>NOT(ISERROR(SEARCH(("Moderado"),(AQ15))))</formula>
    </cfRule>
  </conditionalFormatting>
  <conditionalFormatting sqref="AQ15 AQ18">
    <cfRule type="containsText" dxfId="0" priority="50" operator="containsText" text="Bajo">
      <formula>NOT(ISERROR(SEARCH(("Bajo"),(AQ15))))</formula>
    </cfRule>
  </conditionalFormatting>
  <dataValidations count="17">
    <dataValidation type="list" allowBlank="1" showInputMessage="1" showErrorMessage="1" prompt="Seleccione una clasificación del riesgo" sqref="J15 J18" xr:uid="{00000000-0002-0000-0000-000000000000}">
      <formula1>"Ejecución y administración de procesos,Fraude externo,Fraude interno,Fallas tecnológicas,Relaciones laborales,Usuarios,productos y prácticas,Daños a activos fijos/eventos externos"</formula1>
    </dataValidation>
    <dataValidation type="list" allowBlank="1" showInputMessage="1" showErrorMessage="1" prompt="Seleccione una afectación económica y/o reputacional" sqref="L15 L18" xr:uid="{00000000-0002-0000-0000-000001000000}">
      <formula1>"Menor a 10 SMLMV o afectación a un área/proceso,Entre 10 y 50 SMLMV o afectación interna,Entre 50 y 100 SMLMV o afectación con algunos usuarios,Entre 100 y 500 SMLMV o fectación a nivel municipal/departamental,Mayor a 500 SMLMV o afectación nacional"</formula1>
    </dataValidation>
    <dataValidation type="list" allowBlank="1" showInputMessage="1" showErrorMessage="1" prompt="Seleccione una opción de tratamiento" sqref="R15 R18" xr:uid="{00000000-0002-0000-0000-000002000000}">
      <formula1>"Aceptar,Evitar,Compartir / Transferir,Reducir"</formula1>
    </dataValidation>
    <dataValidation type="list" allowBlank="1" showInputMessage="1" showErrorMessage="1" prompt="Seleccione un factor de riesgo" sqref="C15 C18" xr:uid="{00000000-0002-0000-0000-000003000000}">
      <formula1>"Procesos,Talento humano,Tecnología,Infraestructura,Evento externo"</formula1>
    </dataValidation>
    <dataValidation type="list" allowBlank="1" showErrorMessage="1" sqref="AG15:AG20" xr:uid="{00000000-0002-0000-0000-000004000000}">
      <formula1>"Continua,Aleatoria"</formula1>
    </dataValidation>
    <dataValidation type="list" allowBlank="1" showErrorMessage="1" sqref="AC15:AC20" xr:uid="{00000000-0002-0000-0000-000005000000}">
      <formula1>"Automático,Manual"</formula1>
    </dataValidation>
    <dataValidation type="list" allowBlank="1" showInputMessage="1" showErrorMessage="1" prompt="Seleccione si la posible afectación, cuenta con seguro o póliza" sqref="S15 S18" xr:uid="{00000000-0002-0000-0000-000006000000}">
      <formula1>"Si,No"</formula1>
    </dataValidation>
    <dataValidation type="list" allowBlank="1" showErrorMessage="1" sqref="AI15:AI20" xr:uid="{00000000-0002-0000-0000-000007000000}">
      <formula1>"Con registro,Sin registro"</formula1>
    </dataValidation>
    <dataValidation type="list" allowBlank="1" showInputMessage="1" showErrorMessage="1" prompt="Seleccione un tipo de riesgo" sqref="I15" xr:uid="{00000000-0002-0000-0000-000008000000}">
      <formula1>"Gestión,Corrupción,Seguridad de la Información,Ambiental,Seguridad y Salud en el Trabajo,Fiscal"</formula1>
    </dataValidation>
    <dataValidation type="list" allowBlank="1" showInputMessage="1" showErrorMessage="1" prompt="Seleccione un area de impacto" sqref="D18" xr:uid="{00000000-0002-0000-0000-000009000000}">
      <formula1>"afectación económica,afectación reputacional,afectación económica y reputacional"</formula1>
    </dataValidation>
    <dataValidation type="decimal" allowBlank="1" showInputMessage="1" showErrorMessage="1" prompt="Digite el porcentaje de la cobertura del seguro o póliza" sqref="T15 T18" xr:uid="{00000000-0002-0000-0000-00000A000000}">
      <formula1>0</formula1>
      <formula2>1</formula2>
    </dataValidation>
    <dataValidation type="list" allowBlank="1" showInputMessage="1" showErrorMessage="1" prompt="Seleccione un tipo de riesgo" sqref="I18" xr:uid="{00000000-0002-0000-0000-00000B000000}">
      <formula1>"Gestión,Corrupción,Seguridad de la Información,Ambiental,Laboral,Fiscal"</formula1>
    </dataValidation>
    <dataValidation type="list" allowBlank="1" showInputMessage="1" showErrorMessage="1" prompt="Seleccione una frecuencia de la actividad en un periodo de un año" sqref="K15 K18" xr:uid="{00000000-0002-0000-0000-00000C000000}">
      <formula1>"Máximo 2 veces,Entre 3 a 24 veces,Entre 24 a 500 veces,Entre 500 a 5000 veces,Mas de 5000 veces"</formula1>
    </dataValidation>
    <dataValidation type="list" allowBlank="1" showInputMessage="1" showErrorMessage="1" prompt="Seleccione un area de impacto" sqref="D15" xr:uid="{00000000-0002-0000-0000-00000D000000}">
      <formula1>"afectación económica,afectación reputacional,afectación económica y reputacional,efecto dañoso"</formula1>
    </dataValidation>
    <dataValidation type="list" allowBlank="1" showInputMessage="1" showErrorMessage="1" prompt="Seleccione el tipo de control" sqref="AA15:AA20" xr:uid="{00000000-0002-0000-0000-00000E000000}">
      <formula1>"Preventivo,Detectivo,Correctivo"</formula1>
    </dataValidation>
    <dataValidation type="list" allowBlank="1" showErrorMessage="1" sqref="AE15:AE20" xr:uid="{00000000-0002-0000-0000-00000F000000}">
      <formula1>"Documentado,Sin documentar"</formula1>
    </dataValidation>
    <dataValidation type="list" allowBlank="1" showInputMessage="1" showErrorMessage="1" prompt="Seleccione el estado del plan de tratamiento" sqref="AZ15:AZ20" xr:uid="{00000000-0002-0000-0000-000010000000}">
      <formula1>"En implementación,En ejecución,En seguimiento,Terminado"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 LUCIA SLRB. RIVEROS BONILLA</cp:lastModifiedBy>
  <dcterms:modified xsi:type="dcterms:W3CDTF">2025-06-16T15:34:35Z</dcterms:modified>
</cp:coreProperties>
</file>