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F:\Users\SRIVEROS\Documents\GESTIÓN INTEGRAL DE RIESGOS\MAPAS DE RIESGOS Y OPORTUNIDADES 2025 - PARA PUBLICAR\"/>
    </mc:Choice>
  </mc:AlternateContent>
  <xr:revisionPtr revIDLastSave="0" documentId="13_ncr:1_{93853E99-96DA-4563-A915-847ABDEF15F8}" xr6:coauthVersionLast="47" xr6:coauthVersionMax="47" xr10:uidLastSave="{00000000-0000-0000-0000-000000000000}"/>
  <workbookProtection workbookAlgorithmName="SHA-512" workbookHashValue="7FV9QrrMqIO04vwe/v/Ng50WvCB4Tev1DW/raL7lBtS7jHKw6EZvdvtENU3vfZTcpapK4NfcXFTnflsZt5i4wg==" workbookSaltValue="KK0yApDrjIkQnbzpqiIBJg==" workbookSpinCount="100000" lockStructure="1"/>
  <bookViews>
    <workbookView xWindow="-120" yWindow="-120" windowWidth="29040" windowHeight="1584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6" i="1" l="1"/>
  <c r="Y34" i="1" l="1"/>
  <c r="G23" i="1"/>
  <c r="Y19" i="1"/>
  <c r="AJ34" i="1" l="1"/>
  <c r="AH34" i="1"/>
  <c r="AF34" i="1"/>
  <c r="AD34" i="1"/>
  <c r="AB34" i="1"/>
  <c r="AJ33" i="1"/>
  <c r="AH33" i="1"/>
  <c r="AF33" i="1"/>
  <c r="AD33" i="1"/>
  <c r="AB33" i="1"/>
  <c r="Y33" i="1"/>
  <c r="AJ32" i="1"/>
  <c r="AH32" i="1"/>
  <c r="AF32" i="1"/>
  <c r="AD32" i="1"/>
  <c r="AB32" i="1"/>
  <c r="Y32" i="1"/>
  <c r="P32" i="1"/>
  <c r="O32" i="1"/>
  <c r="AN32" i="1" s="1"/>
  <c r="AN33" i="1" s="1"/>
  <c r="M32" i="1"/>
  <c r="G32" i="1"/>
  <c r="AJ31" i="1"/>
  <c r="AH31" i="1"/>
  <c r="AF31" i="1"/>
  <c r="AD31" i="1"/>
  <c r="AB31" i="1"/>
  <c r="Y31" i="1"/>
  <c r="AJ30" i="1"/>
  <c r="AH30" i="1"/>
  <c r="AF30" i="1"/>
  <c r="AD30" i="1"/>
  <c r="AB30" i="1"/>
  <c r="Y30" i="1"/>
  <c r="P30" i="1"/>
  <c r="O30" i="1"/>
  <c r="AN30" i="1" s="1"/>
  <c r="AN31" i="1" s="1"/>
  <c r="AO30" i="1" s="1"/>
  <c r="AP30" i="1" s="1"/>
  <c r="M30" i="1"/>
  <c r="G30" i="1"/>
  <c r="AJ29" i="1"/>
  <c r="AH29" i="1"/>
  <c r="AF29" i="1"/>
  <c r="AD29" i="1"/>
  <c r="AB29" i="1"/>
  <c r="Y29" i="1"/>
  <c r="AJ28" i="1"/>
  <c r="AH28" i="1"/>
  <c r="AF28" i="1"/>
  <c r="AD28" i="1"/>
  <c r="AB28" i="1"/>
  <c r="Y28" i="1"/>
  <c r="P28" i="1"/>
  <c r="O28" i="1"/>
  <c r="AN28" i="1" s="1"/>
  <c r="AN29" i="1" s="1"/>
  <c r="AO28" i="1" s="1"/>
  <c r="AP28" i="1" s="1"/>
  <c r="M28" i="1"/>
  <c r="G28" i="1"/>
  <c r="AJ27" i="1"/>
  <c r="AH27" i="1"/>
  <c r="AF27" i="1"/>
  <c r="AD27" i="1"/>
  <c r="AB27" i="1"/>
  <c r="Y27" i="1"/>
  <c r="AJ26" i="1"/>
  <c r="AH26" i="1"/>
  <c r="AF26" i="1"/>
  <c r="AD26" i="1"/>
  <c r="AB26" i="1"/>
  <c r="P26" i="1"/>
  <c r="O26" i="1"/>
  <c r="AN26" i="1" s="1"/>
  <c r="AN27" i="1" s="1"/>
  <c r="AO26" i="1" s="1"/>
  <c r="AP26" i="1" s="1"/>
  <c r="M26" i="1"/>
  <c r="G26" i="1"/>
  <c r="AJ25" i="1"/>
  <c r="AH25" i="1"/>
  <c r="AF25" i="1"/>
  <c r="AD25" i="1"/>
  <c r="AB25" i="1"/>
  <c r="Y25" i="1"/>
  <c r="AJ24" i="1"/>
  <c r="AH24" i="1"/>
  <c r="AF24" i="1"/>
  <c r="AD24" i="1"/>
  <c r="AB24" i="1"/>
  <c r="Y24" i="1"/>
  <c r="AJ23" i="1"/>
  <c r="AH23" i="1"/>
  <c r="AF23" i="1"/>
  <c r="AD23" i="1"/>
  <c r="AB23" i="1"/>
  <c r="Y23" i="1"/>
  <c r="P23" i="1"/>
  <c r="O23" i="1"/>
  <c r="AN23" i="1" s="1"/>
  <c r="AN24" i="1" s="1"/>
  <c r="M23" i="1"/>
  <c r="N23" i="1" s="1"/>
  <c r="AJ22" i="1"/>
  <c r="AH22" i="1"/>
  <c r="AF22" i="1"/>
  <c r="AD22" i="1"/>
  <c r="AB22" i="1"/>
  <c r="Y22" i="1"/>
  <c r="AJ21" i="1"/>
  <c r="AH21" i="1"/>
  <c r="AF21" i="1"/>
  <c r="AD21" i="1"/>
  <c r="AB21" i="1"/>
  <c r="Y21" i="1"/>
  <c r="AJ20" i="1"/>
  <c r="AH20" i="1"/>
  <c r="AF20" i="1"/>
  <c r="AD20" i="1"/>
  <c r="AB20" i="1"/>
  <c r="Y20" i="1"/>
  <c r="P20" i="1"/>
  <c r="O20" i="1"/>
  <c r="AN20" i="1" s="1"/>
  <c r="M20" i="1"/>
  <c r="N20" i="1" s="1"/>
  <c r="G20" i="1"/>
  <c r="AJ19" i="1"/>
  <c r="AH19" i="1"/>
  <c r="AF19" i="1"/>
  <c r="AD19" i="1"/>
  <c r="AB19" i="1"/>
  <c r="AJ18" i="1"/>
  <c r="AH18" i="1"/>
  <c r="AF18" i="1"/>
  <c r="AD18" i="1"/>
  <c r="AB18" i="1"/>
  <c r="Y18" i="1"/>
  <c r="P18" i="1"/>
  <c r="O18" i="1"/>
  <c r="AN18" i="1" s="1"/>
  <c r="AN19" i="1" s="1"/>
  <c r="AO18" i="1" s="1"/>
  <c r="M18" i="1"/>
  <c r="G18" i="1"/>
  <c r="AJ17" i="1"/>
  <c r="AH17" i="1"/>
  <c r="AF17" i="1"/>
  <c r="AD17" i="1"/>
  <c r="AB17" i="1"/>
  <c r="Y17" i="1"/>
  <c r="AJ16" i="1"/>
  <c r="AH16" i="1"/>
  <c r="AF16" i="1"/>
  <c r="AD16" i="1"/>
  <c r="AB16" i="1"/>
  <c r="Y16" i="1"/>
  <c r="AJ15" i="1"/>
  <c r="AH15" i="1"/>
  <c r="AF15" i="1"/>
  <c r="AD15" i="1"/>
  <c r="AB15" i="1"/>
  <c r="Y15" i="1"/>
  <c r="P15" i="1"/>
  <c r="O15" i="1"/>
  <c r="AN15" i="1" s="1"/>
  <c r="AN16" i="1" s="1"/>
  <c r="M15" i="1"/>
  <c r="G15" i="1"/>
  <c r="AO20" i="1" l="1"/>
  <c r="N30" i="1"/>
  <c r="N26" i="1"/>
  <c r="AN21" i="1"/>
  <c r="AK26" i="1"/>
  <c r="AK27" i="1" s="1"/>
  <c r="AK32" i="1"/>
  <c r="AK33" i="1" s="1"/>
  <c r="AK34" i="1" s="1"/>
  <c r="AK18" i="1"/>
  <c r="AK19" i="1" s="1"/>
  <c r="AL18" i="1" s="1"/>
  <c r="AM18" i="1" s="1"/>
  <c r="Q30" i="1"/>
  <c r="N18" i="1"/>
  <c r="Q18" i="1" s="1"/>
  <c r="Q26" i="1"/>
  <c r="AK28" i="1"/>
  <c r="AK29" i="1" s="1"/>
  <c r="N32" i="1"/>
  <c r="Q32" i="1" s="1"/>
  <c r="Q23" i="1"/>
  <c r="AK23" i="1"/>
  <c r="AK24" i="1" s="1"/>
  <c r="AK25" i="1" s="1"/>
  <c r="Q20" i="1"/>
  <c r="AK20" i="1"/>
  <c r="AK21" i="1" s="1"/>
  <c r="AN25" i="1"/>
  <c r="AO23" i="1" s="1"/>
  <c r="AP23" i="1" s="1"/>
  <c r="AN34" i="1"/>
  <c r="AO32" i="1" s="1"/>
  <c r="AP32" i="1" s="1"/>
  <c r="AN22" i="1"/>
  <c r="AK30" i="1"/>
  <c r="AK31" i="1" s="1"/>
  <c r="N28" i="1"/>
  <c r="Q28" i="1" s="1"/>
  <c r="AN17" i="1"/>
  <c r="AO15" i="1" s="1"/>
  <c r="AP15" i="1" s="1"/>
  <c r="N15" i="1"/>
  <c r="Q15" i="1" s="1"/>
  <c r="AK15" i="1"/>
  <c r="AK16" i="1" s="1"/>
  <c r="AK17" i="1" s="1"/>
  <c r="AL26" i="1" l="1"/>
  <c r="AL30" i="1"/>
  <c r="AP20" i="1"/>
  <c r="AL23" i="1"/>
  <c r="AM23" i="1" s="1"/>
  <c r="AQ23" i="1" s="1"/>
  <c r="AL28" i="1"/>
  <c r="AK22" i="1"/>
  <c r="AL20" i="1" s="1"/>
  <c r="AM20" i="1" s="1"/>
  <c r="AL32" i="1"/>
  <c r="AP18" i="1"/>
  <c r="AQ18" i="1" s="1"/>
  <c r="AL15" i="1"/>
  <c r="AM26" i="1" l="1"/>
  <c r="AQ26" i="1"/>
  <c r="AM28" i="1"/>
  <c r="AQ28" i="1" s="1"/>
  <c r="AM30" i="1"/>
  <c r="AQ30" i="1"/>
  <c r="AQ20" i="1"/>
  <c r="AM32" i="1"/>
  <c r="AQ32" i="1" s="1"/>
  <c r="AM15" i="1"/>
  <c r="AQ15" i="1" s="1"/>
</calcChain>
</file>

<file path=xl/sharedStrings.xml><?xml version="1.0" encoding="utf-8"?>
<sst xmlns="http://schemas.openxmlformats.org/spreadsheetml/2006/main" count="464" uniqueCount="269">
  <si>
    <t>INSTITUTO DE FINANCIAMIENTO, PROMOCIÓN Y DESARROLLO DE IBAGUÉ - INFIBAGUÉ -</t>
  </si>
  <si>
    <t>CODIGO: FOR-GR-001</t>
  </si>
  <si>
    <t>VERSIÓN: 04</t>
  </si>
  <si>
    <t>MAPA DE RIESGOS Y OPORTUNIDADES POR PROCESO</t>
  </si>
  <si>
    <t>Vigente desde: 2023/05/04</t>
  </si>
  <si>
    <t>Página 1 de 1</t>
  </si>
  <si>
    <t>Proceso:</t>
  </si>
  <si>
    <t>GESTIÓN DEL SIG</t>
  </si>
  <si>
    <t>Objetivo:</t>
  </si>
  <si>
    <t>Administrar el Sistema Integrado de Gestión “INTEGRA”, a través de la ejecución de acciones que propendan por el mejoramiento continuo de los procesos, fomentando la cultura de la calidad, la gestión ambiental y la seguridad y salud en el trabajo.</t>
  </si>
  <si>
    <t>Responsable:</t>
  </si>
  <si>
    <t>Coordinación General: Jefe Oficina Asesora de Planeación
Sistema de Gestión Ambiental: Dirección Operativa de Actividades Transitorias
Sistema de Gestión de Seguridad y Salud en el Trabajo: Dirección Administrativa / Grupo Gestión Humana y SST</t>
  </si>
  <si>
    <t>EVALUACIÓN DE RIESGO</t>
  </si>
  <si>
    <t>TRATAMIENTO DEL RIESGO</t>
  </si>
  <si>
    <t>SEGUIMIENTO Y REVISIÓN</t>
  </si>
  <si>
    <t>Identificación del riesgo</t>
  </si>
  <si>
    <t>Analisis del riesgo</t>
  </si>
  <si>
    <t>Valoración del riesgo</t>
  </si>
  <si>
    <t>Opcion(es) de tratamiento</t>
  </si>
  <si>
    <t>Control(es)</t>
  </si>
  <si>
    <t>Atributos de eficiencia</t>
  </si>
  <si>
    <t>Atributos informativos</t>
  </si>
  <si>
    <t>Riesgo residual</t>
  </si>
  <si>
    <t>Indicador</t>
  </si>
  <si>
    <t>Plan(es) de tratamiento</t>
  </si>
  <si>
    <t>Responsable</t>
  </si>
  <si>
    <t>Fecha</t>
  </si>
  <si>
    <t>Descripción</t>
  </si>
  <si>
    <t>Referencia</t>
  </si>
  <si>
    <t>Actividad(es) / Punto(s) de Riesgo</t>
  </si>
  <si>
    <t>Factor(es) de Riesgo</t>
  </si>
  <si>
    <t>Area(s) de impacto</t>
  </si>
  <si>
    <t>Causa / Circunstancia inmediata</t>
  </si>
  <si>
    <t xml:space="preserve">Causa(s) Raíz </t>
  </si>
  <si>
    <t>Descripción del Riesgo</t>
  </si>
  <si>
    <t>Oportunidad(es)</t>
  </si>
  <si>
    <t>Tipo de riesgo</t>
  </si>
  <si>
    <t>Clasificación del riesgo</t>
  </si>
  <si>
    <t>Frecuencia de la actividad 
(por año)</t>
  </si>
  <si>
    <t>Afectación económica y/o reputacional</t>
  </si>
  <si>
    <t>Probabilidad inherente</t>
  </si>
  <si>
    <t>Impacto inherente</t>
  </si>
  <si>
    <t>Zona de riesgo inherente</t>
  </si>
  <si>
    <t>Opcion(es)</t>
  </si>
  <si>
    <t>¿Cuenta con seguro o póliza?</t>
  </si>
  <si>
    <t>Cobertura del seguro o la póliza</t>
  </si>
  <si>
    <t>No. control</t>
  </si>
  <si>
    <t>Acción</t>
  </si>
  <si>
    <t>Complemento</t>
  </si>
  <si>
    <t>Descripcion del control</t>
  </si>
  <si>
    <t>Evidencia(s) y/o soporte(s)</t>
  </si>
  <si>
    <t>Tipo de control</t>
  </si>
  <si>
    <t>Implementación</t>
  </si>
  <si>
    <t>Documentación</t>
  </si>
  <si>
    <t>Frecuencia</t>
  </si>
  <si>
    <t>Evidencia</t>
  </si>
  <si>
    <t>Probabilidad residual</t>
  </si>
  <si>
    <t>Impacto residual</t>
  </si>
  <si>
    <t>Zona de riesgo residual</t>
  </si>
  <si>
    <t xml:space="preserve">Denominación </t>
  </si>
  <si>
    <t>Resultado</t>
  </si>
  <si>
    <t>No. Plan de acción</t>
  </si>
  <si>
    <t>Recursos necesarios</t>
  </si>
  <si>
    <t xml:space="preserve">Fecha implementación </t>
  </si>
  <si>
    <t>Responsable(s)</t>
  </si>
  <si>
    <t>Estado</t>
  </si>
  <si>
    <t>R1</t>
  </si>
  <si>
    <t>Procesos</t>
  </si>
  <si>
    <t>efecto dañoso</t>
  </si>
  <si>
    <t xml:space="preserve">fallas en los procesos, o actividades del sistema integrado de gestión </t>
  </si>
  <si>
    <t>Gestión</t>
  </si>
  <si>
    <t>Ejecución y administración de procesos</t>
  </si>
  <si>
    <t>Entre 24 a 500 veces</t>
  </si>
  <si>
    <t>Entre 50 y 100 SMLMV o afectación con algunos usuarios</t>
  </si>
  <si>
    <t>Reducir</t>
  </si>
  <si>
    <t>No</t>
  </si>
  <si>
    <t>Preventivo</t>
  </si>
  <si>
    <t>Manual</t>
  </si>
  <si>
    <t>Documentado</t>
  </si>
  <si>
    <t>Continua</t>
  </si>
  <si>
    <t>Con registro</t>
  </si>
  <si>
    <t xml:space="preserve">Humanos, 
Logísticos 
Tecnológicos </t>
  </si>
  <si>
    <t>En ejecución</t>
  </si>
  <si>
    <t xml:space="preserve">Oficina gestión de riesgos </t>
  </si>
  <si>
    <t>Coordinación General: Jefe Oficina Asesora de Planeación</t>
  </si>
  <si>
    <t>Detectivo</t>
  </si>
  <si>
    <t>Aleatoria</t>
  </si>
  <si>
    <t xml:space="preserve">Humanos
Económicos
Logísticos 
Tenológicos </t>
  </si>
  <si>
    <t>R2</t>
  </si>
  <si>
    <t>afectación reputacional</t>
  </si>
  <si>
    <t>Oficina Asesora Planeación - Gestión del SIG</t>
  </si>
  <si>
    <t>R3</t>
  </si>
  <si>
    <t xml:space="preserve">desconocimiento, falta de compromiso y/o toma de conciencia. </t>
  </si>
  <si>
    <t>Entre 3 a 24 veces</t>
  </si>
  <si>
    <t>Lideres de procesos en coordinación de la Oficina Asesora Planeación y la Alta Dirección</t>
  </si>
  <si>
    <t>con el fin de motivar a los funcionarios de la entidad al cumplimiento de las metas establecidas en el sistema integrado de gestión y la función pública.</t>
  </si>
  <si>
    <t xml:space="preserve"> Continuidad del Sistema Integrado de Gestión  - INTEGRA </t>
  </si>
  <si>
    <t xml:space="preserve">* En cada vigencia se realizarán todos los procesos internos, se propenderá por el cumplimiento de requisitos y demás, para  alcanzar una buena calificación en nivel de desempeño institucional y continuar con las certificaciones ICONTEC. Esto en procura de conservar el incentivo aprobado por consejo directivo a todos los empleados, el cual será sometido a aprobación del consejo directivo de la entidad para su reconocimiento. </t>
  </si>
  <si>
    <t xml:space="preserve">Lideres de procesos en coordinación de la Oficina Asesora Planeación </t>
  </si>
  <si>
    <t xml:space="preserve">con mediciones cuantificables y evidenciables.  (Reducción de costos laborales por disminución de accidentalidad 45001: 2018, rendimiento en tiempo, mitigación de demandas, etc), y niveles de efectividad de planes de mejoramiento. </t>
  </si>
  <si>
    <t xml:space="preserve">*Se gestionará capacitación del cuerpo directivo en temas relativos al sistema integrado de gestión de la entidad, a fin de generar toma de conciencia y contexto sobre la organización y sus sistema integrado de gestión. </t>
  </si>
  <si>
    <t>Oficina Asesora Planeación y la Alta Dirección</t>
  </si>
  <si>
    <t>R4</t>
  </si>
  <si>
    <t>afectación económica y reputacional</t>
  </si>
  <si>
    <t>desfinanciación de las actividades y/o falta de toma de conciencia.</t>
  </si>
  <si>
    <t>Ambiental</t>
  </si>
  <si>
    <t>Entre 100 y 500 SMLMV o fectación a nivel municipal/departamental</t>
  </si>
  <si>
    <t>Coordinación General: Jefe Oficina Asesora de Planeación/ Alta Gerencia</t>
  </si>
  <si>
    <t xml:space="preserve">octubre - diciembre 2024 </t>
  </si>
  <si>
    <t>Coordinación General: Jefe Oficina Asesora de Planeación/ Dirección Operativa de Actividades Transitorias</t>
  </si>
  <si>
    <t>innovando en la adopción de nuevas prácticas en las operaciones. (descarbonización, transformación y comercialización de residuos aprovechables, reutilización, etc)</t>
  </si>
  <si>
    <t>* Certificaciones 
*Contratos /Acuerdos
* Mesas de trabajo (registro fotográfico y/o de asistencia)</t>
  </si>
  <si>
    <t>Correctivo</t>
  </si>
  <si>
    <t>El Sistema de Gestión Ambiental: Dirección Operativa de Actividades Transitorias</t>
  </si>
  <si>
    <t xml:space="preserve"> buscará promover a través de actividades de toma de conciencia y responsabilidad social y ambiental en el personal de la entidad, el mejoramiento de los indicadores y la coadyuvancia para el cumplimieto de las actividades de los programas ambientales de la entidad. </t>
  </si>
  <si>
    <t xml:space="preserve">* Comunicaciones internas y externas 
* Registro fotográficos y/o asistencia a programas, jornadas, actividades, mesas de trabajo y/o capacitaciones. </t>
  </si>
  <si>
    <t>Oficina Asesora Planeación y la Alta Dirección,  Dirección Operativa de Actividades Transitorias</t>
  </si>
  <si>
    <t>R5</t>
  </si>
  <si>
    <t>R6</t>
  </si>
  <si>
    <t>Talento humano</t>
  </si>
  <si>
    <t>Usuarios, productos y prácticas</t>
  </si>
  <si>
    <t>Entre 500 a 5000 veces</t>
  </si>
  <si>
    <t xml:space="preserve"> separación y disposición final de al menos el 90% de los residuos generados en la sede principal de la entidad. </t>
  </si>
  <si>
    <t>R7</t>
  </si>
  <si>
    <t>Desarrollar acciones para
prevenir los impactos
ambientales que generan las
actividades del Instituto</t>
  </si>
  <si>
    <t>R8</t>
  </si>
  <si>
    <t>Desarrollar acciones para la
prevención y promoción de la
seguridad y salud en el trabajo</t>
  </si>
  <si>
    <t>Evento externo</t>
  </si>
  <si>
    <t>disminución en capacidad de respuesta y afectaciones graves a la entidad y sus colaboradores, ante emergencias</t>
  </si>
  <si>
    <t>no aplicabilidad al plan de ayuda mutua</t>
  </si>
  <si>
    <t xml:space="preserve">* Implementación de plan de ayuda mutua 
* Atención y respuesta efectiva a emergencias </t>
  </si>
  <si>
    <t>Laboral</t>
  </si>
  <si>
    <t>Coordinación General: Jefe Oficina Asesora de Planeación/ Sistema de Gestión de Seguridad y Salud en el Trabajo: Dirección Administrativa / Grupo Gestión Humana y SST</t>
  </si>
  <si>
    <t xml:space="preserve"> implementarán el plan de ayuda mutua , definiendo con claridad los grupos de interés que participarán en el mismo,</t>
  </si>
  <si>
    <t xml:space="preserve">plan de ayuda mutua implementado y socializado </t>
  </si>
  <si>
    <t xml:space="preserve">* Los responsables se reunirán con los grupos de interés del entorno o entidades que puedan coadyuvar en la elaboración e implementación del plan de ayuda mutua con la entidad, se evaluarán los riesgos, identificando los tipos de emergencias que se pueden presentar y afectar a la entidad y a su entorno, y realizar un análisis de vulnerabilidad así como los recursos disponibles, tanto en la entidad como en los grupos que harán parte del plan. </t>
  </si>
  <si>
    <t xml:space="preserve">* informe 
* actas / registros de asistencias </t>
  </si>
  <si>
    <t xml:space="preserve"> socializarán el plan de ayuda mutua con todos los funcionarios y colaboradores de la entidad </t>
  </si>
  <si>
    <t>con el fin de preparar la respuesta de la entidad ante la ocurrencia de emergencias</t>
  </si>
  <si>
    <t xml:space="preserve">* Registros fotográficos y/o de asistencia a jornadas de socialización
* Correos y/o comunicaciones internas </t>
  </si>
  <si>
    <t>* se socilizará el plan en primera instancia con el grupo brigadista de la entidad, y posteriormente se programarán jornadas de capacitación y sensibilización con lo demás funcionarios de la entidad, para poder dar a concoer el plan de ayuda mutua de la entidad, y los aspectos claves del mismo.</t>
  </si>
  <si>
    <t xml:space="preserve">Registro fotográfico y/o de asistencia </t>
  </si>
  <si>
    <t xml:space="preserve">* comunicaciones internas y externas </t>
  </si>
  <si>
    <t>Identificar, evaluar y realizar la
intervención de los factores de
riesgo y peligros significativos
para la salud de los
trabajadores.</t>
  </si>
  <si>
    <t>afectación al agua potable</t>
  </si>
  <si>
    <t>temporadas de lluvias y/o activación volcánica</t>
  </si>
  <si>
    <t xml:space="preserve">* Actualización de planes de emergencia 
*Simulacros 
* Fortalecimiento de redes y ayuda mutua
* Capacitación brigadistas 
</t>
  </si>
  <si>
    <t>Daños a activos fijos/eventos externos</t>
  </si>
  <si>
    <t xml:space="preserve">  revisarán los planes de emergencia de la entidad e incluirá un protocolo en caso de contaminación del agua y el establecimiento de rutas de evacuación con puntos de suminsitro de agua potable en caso de contaminación</t>
  </si>
  <si>
    <t xml:space="preserve">, así mismo socializar con grupos interesados y brigadistas de la entidad </t>
  </si>
  <si>
    <t>*plan de emergencia (actualizado)</t>
  </si>
  <si>
    <t>plan de emergencia actualizado con protocolo</t>
  </si>
  <si>
    <t xml:space="preserve">* Se revisará por parte de los responsable el plan de emergencia de la entidad, y se incluirá un acapite especial que contenga el protocolo específico en caso de contaminación de fuente hídricas potable, estableciendo alternativas que garanticen el acceso al líquido, en caso de emergencia. </t>
  </si>
  <si>
    <t xml:space="preserve">* plan de emergencias actualizado </t>
  </si>
  <si>
    <t>, sobre el suministro y estado del agua potable</t>
  </si>
  <si>
    <t>* Comunicaciones externas 
* Protocolos</t>
  </si>
  <si>
    <t xml:space="preserve">falta de identificación y reporte de actos y condiciones inseguras  </t>
  </si>
  <si>
    <t xml:space="preserve">* Actualización de los instrumentos, procesos y procedimientos del SIG.
*Mejoramiento de procesos , procedimientos e infraestructura 
</t>
  </si>
  <si>
    <t>Se requerirá la intervención preventivas y/o de las locaciones donde se desarrollan las actividades de los servidores de la entidad</t>
  </si>
  <si>
    <t xml:space="preserve">a fin de evitar condiciones inseguras o riesgos en el desarrollo de las mismas. </t>
  </si>
  <si>
    <t xml:space="preserve">* Contratos 
* Actas 
* Informes 
* Comunicaciones internas y externas </t>
  </si>
  <si>
    <t>Reporte e inspección por parte del 100% de los procesos  de la entidad.</t>
  </si>
  <si>
    <t xml:space="preserve">* Previo diagnóstico de las condiciones locativas de las sedes donde se desarrollan las actividades y operación de la entidad, se emitirá un informe en coordinación con la dirección operativa, sobre el estado de las instalaciones y las necesidades de intervención , con el presupuesto estimado para llevar a cabo las mismas. </t>
  </si>
  <si>
    <t>* informe técnico- económico</t>
  </si>
  <si>
    <t xml:space="preserve"> socializarán con todos los funcionarios de cada uno de los procesos, la importancia y obligatoriedad del reporte</t>
  </si>
  <si>
    <t xml:space="preserve">, como insumo para los planes de manejo de las condiciones reportadas y la toma de decisiones frente a los respectivos reportes </t>
  </si>
  <si>
    <t xml:space="preserve">* Se realizará mínimo 1 capacitación al año a todo el personal, sobre la importancia del reporte de peligros y condiciones inseguras, y al menos 1 recordatorios por semestre a cada proceso. </t>
  </si>
  <si>
    <t xml:space="preserve">* registros de asistencia y/o fotográficos 
* 4 recordatorios </t>
  </si>
  <si>
    <t xml:space="preserve">Realizarán seguimiento permanente al cumplimiento de las dispociones frente al reporte de condiciones inseguras </t>
  </si>
  <si>
    <t>, así como la verificación general de estos, y el diagnóstico de situaciones adicionales en cada sitio de trabajo.</t>
  </si>
  <si>
    <t xml:space="preserve">* actas de inspección 
* resgistros fotográficos </t>
  </si>
  <si>
    <t xml:space="preserve">* Se llevará a cabo 1 inspección semestral de todos los sitios de trabajo y las condiciones peligros y/o inseguras , para efectos de validar la información aportada por los servidores públicos de la entidad y registrar situaciones nuevas identificadas. </t>
  </si>
  <si>
    <t xml:space="preserve">* 2 actas de inspecciones por año </t>
  </si>
  <si>
    <t>Máximo 2 veces</t>
  </si>
  <si>
    <t>Evitar</t>
  </si>
  <si>
    <t>falta de socialización de las actividades y/o proyectos del sistema integrado de gestion implementado en la entidad, las estrategias comunicacionales internas y el deterioro del clima y cultural organizacional .</t>
  </si>
  <si>
    <t>Promover la cultura y compromiso
organizacional con el SIG
“INTEGRA”</t>
  </si>
  <si>
    <t xml:space="preserve">Estrategia de comunicación organizacional 
Sentido de pertenencia en los trabajadores de la organización </t>
  </si>
  <si>
    <t>Entre 10 y 50 SMLMV o afectación interna</t>
  </si>
  <si>
    <t>Coordinación General: Jefe Oficina Asesora de Planeación
 Todos los procesos</t>
  </si>
  <si>
    <t>con el fin de promover la eficacia de las comunicaciones, estableciendo una comunicación efectiva dentro de la organización, bajo los parámetros establecidos en el manual.</t>
  </si>
  <si>
    <t xml:space="preserve"> propiciará la vinculación y/o socialización a los colaboradores de la planta de personal en los programas y proyectos ejecutados por la entidad en el SIG, a fin de conservar la información documentada,</t>
  </si>
  <si>
    <t>en caso de cambios en la planta global y cargos de libre nombramiento y remoción,  y/o salida de contratistas.</t>
  </si>
  <si>
    <t xml:space="preserve"> darán cumplimiento al numeral 7.4 COMUNICACIÓN del documento MAN-SI-001 Manual del SIG, </t>
  </si>
  <si>
    <t xml:space="preserve">
Actas del CIGD
Registro de asistencia y/o fotográfico de mesas de trabajo con los líderes de procesos y equipos de trabajo.
Material de las presentaciones</t>
  </si>
  <si>
    <t>Mesas de trabajo
Actas de reunión
Registro de asistencia y/o fotográfico de mesas de trabajo con los líderes de procesos y equipos de trabajo.
Material de las presentaciones</t>
  </si>
  <si>
    <t xml:space="preserve"> Implementar estrategias de tipo tecnológico y sensibilización con los colaboradores de la entidad frente a la importancia de la informacion del SIG</t>
  </si>
  <si>
    <t xml:space="preserve">a fin de mantener a la organización en todos sus niveles informada, generando un buen clima organizacional, y promover el sentido de pertenencia sobre los proyectos liderados por la entidad, y manejo sobre la información del SIG en la entidad. </t>
  </si>
  <si>
    <t>Actas de reunion
Registros de asistencia y/o fotográficos
Boletines Informativos</t>
  </si>
  <si>
    <t>Efectividad del SIG</t>
  </si>
  <si>
    <t>una vez realizadas y terminadas las mesas de trabajo, comités, reuniones, etc, los integrantes del CIGD , auditores, responsables de procesos, y/o representante de la alta dirección, trasladaran la información relevante a los colaboradores de cada equipo de trabajo bajo su responsabilidad</t>
  </si>
  <si>
    <t xml:space="preserve">Humanos 
Logísticos 
Tecnológicos </t>
  </si>
  <si>
    <t xml:space="preserve">registros de asistencia
 y/o fotográficos de las mesas de trabajo o reuniones
Actas de reunion </t>
  </si>
  <si>
    <t>Oficina Asesora Planeación - Gestión del SIG
Todos los responsables de procesos</t>
  </si>
  <si>
    <t>Se generarán espacios de socializacion y transferencia de conocimiento a losfuncionarios de toda la planta sobre los proyectos planeados, e implementados por la entidad en el SIG, además de la utilización del capital humano de la planta para el desarrollo de los mismos.</t>
  </si>
  <si>
    <t xml:space="preserve">Humanos
Económicos
Logísticos 
Tecnológicos </t>
  </si>
  <si>
    <t>registros de asistencia y/o fotográficos a mesas de trabajo o reuniones , socializaciones, etc.
Material presentaciones</t>
  </si>
  <si>
    <t xml:space="preserve">Socializar con todos los niveles de la organización y mantener informados de los proyectos y avances del SIG, a través de las diferentes herramientas tecnológicas disponibles.
Generar espacios de buena comunicación, reconocimiento, respeto y escucha activa con los funcionarios, a fin de afianzar la participación y aporte activo en los diferentes proyectos y metas de la entidad respecto al SIG. </t>
  </si>
  <si>
    <t xml:space="preserve">enero - diciembre 2025 </t>
  </si>
  <si>
    <t xml:space="preserve">Registros de asistencia y/o fotográficos jornadas de socialización y sensibilización 
contenido, piezas gráficas, vídeos, publicaciones </t>
  </si>
  <si>
    <t>Consolidación y seguimiento de las herramientas para la mejora continua del SIG</t>
  </si>
  <si>
    <t>falta de cultura de metodologíca, de medición y análisis en las herramientas (identificacion de causa raíz, medicion de los indicadores, identificacion de los riesgos y tratamiento de los hallazgos de auditorias),</t>
  </si>
  <si>
    <t>la falta de conocimiento y/o capacitación</t>
  </si>
  <si>
    <t xml:space="preserve">Mejora continua 
Cumplimiento de metas e indicadores de las herramientas del SIG
Cumplimiento de la misionalidad </t>
  </si>
  <si>
    <t xml:space="preserve"> gestionará socializaciones para el personal en todos los niveles, sobre identificación de causa raíz, estructuración y seguimiento de indicadores, riesgos, hallazgos no conformidades</t>
  </si>
  <si>
    <t xml:space="preserve">, con el fin de darles el respectivo tratamiento, controles y/o estructuración de las herramientas con sus planes de mejoramiento efectivos. </t>
  </si>
  <si>
    <t>Registro de asistencia y/o fotográfico de capacitaciones. 
Material de las presentaciones</t>
  </si>
  <si>
    <t>Coordinación General: Jefe Oficina Asesora de Planeación
Oficina de gestión de riesgos
Oficina de control interno de gestión</t>
  </si>
  <si>
    <t xml:space="preserve">para garantizar la efectividad y el cumplimiento de las metas de la entidad </t>
  </si>
  <si>
    <t xml:space="preserve"> promoverán y esteblecerán estrategias para el seguimiento a los indicadores de gestión , riesgos, hallazgos NC y evaluación de los mismos,</t>
  </si>
  <si>
    <t>Documento herramientas de seguimiento y evaluación de los indicadores de gestión , riesgos, hallazgos NC</t>
  </si>
  <si>
    <t>Cumplimiento entrega 100% de indicadores, riesgos, y/o hallazgos</t>
  </si>
  <si>
    <t xml:space="preserve">Se realizarán socializaciones y/o capacitaciones, a los integrantes de los procesos que tengan relación directa con la elaboración, ejecución y seguimiento de indicadores de gestión, riesgos y hallazgos, con el fin de fortalecer los conocimientos en cuanto a identificación de causa raíz y medición de los mismos. </t>
  </si>
  <si>
    <t>Registros de asistencia o fotográficos de capacitaciones 
Material presentaciones</t>
  </si>
  <si>
    <t xml:space="preserve">Posterior al diligenciamiento de las herramientas de cada proceso, los responsables en coordinación con la oficina asesora de planeación realizarán un informe de seguimiento y evaluación de los indicadores de gestión , riesgos, hallazgos NC, con el fin de determinar la eficacia y efectividad de las acciones contempladas en los mismos. </t>
  </si>
  <si>
    <t xml:space="preserve">Humanos
Económicos
Logísticos 
Tenológicos </t>
  </si>
  <si>
    <t>formatos de seguimiento (herramientas de cada proceso, y evaluación de los indicadores de gestión , riesgos, hallazgos NC)</t>
  </si>
  <si>
    <t xml:space="preserve">Promover la cultura y compromiso
organizacional con el SIG </t>
  </si>
  <si>
    <t>falta de continuidad del SIG por parte de la  entidad</t>
  </si>
  <si>
    <t>Certificaciones internacionales NTC ISO 
Mejora continua 
Mejora desempeño politicas de MIPG</t>
  </si>
  <si>
    <t>Lideres de procesos 
coordinación de la Oficina Asesora Planeación y la Alta Dirección</t>
  </si>
  <si>
    <t xml:space="preserve">mantendrán actualizada a la alta gerencia sobre los avances y beneficios de contar con el sistema integrado de gestión,  </t>
  </si>
  <si>
    <t xml:space="preserve">Registros asistencia CIGD
Actas del CIGD </t>
  </si>
  <si>
    <t xml:space="preserve">gestionarán el cumplimiento de las metas definidas por gestion (incentivo por buen desempeño institucional a nivel de las certificaciones ICONTEC) </t>
  </si>
  <si>
    <t>Certificaciones ICONTEC
Informe de cumplimiento gestion</t>
  </si>
  <si>
    <t xml:space="preserve">gestionará la capacitación de la alta gerencia en temas relacionados con el sistema integrado de gestión </t>
  </si>
  <si>
    <t xml:space="preserve">, con el fin de facilitar los conocimiento esenciales para mantener el sistema y entender la operacion y funcionamiento. </t>
  </si>
  <si>
    <t xml:space="preserve">Registros de asistencia y/o fotográficos
Certificados capacitacion </t>
  </si>
  <si>
    <t xml:space="preserve">Se expondrá a la alta gerencia los beneficios cuantitativos y cualitativos sobre el sistema integrado de gestión, con el ánimo de dar cuenta de los avances de la entidad en su desempeño y cumplimiento de objetivos.
Se expondrán los avance y efectividad de los planes de mejoramiento implementados en la entidad. </t>
  </si>
  <si>
    <t xml:space="preserve">Acta de CIGD
Actas  mesas de trabajo </t>
  </si>
  <si>
    <t xml:space="preserve">
Informes Auditorias
Resultados de auditorías externa - interna 
Certificados NTC ISO
</t>
  </si>
  <si>
    <t xml:space="preserve">Certificaciones capacitacion
Registros de asistencia y/o fotográficos </t>
  </si>
  <si>
    <t>enero - diciembre 2025</t>
  </si>
  <si>
    <t>Divulgar y sensibilizar las
normas y directrices en materia de Gestión Ambiental</t>
  </si>
  <si>
    <t xml:space="preserve">incumplimiento en los programas y obligaciones ambientales </t>
  </si>
  <si>
    <t xml:space="preserve">Cumplimiento Certificaciones ambientales
Modelo Ambiental sostenible
</t>
  </si>
  <si>
    <t xml:space="preserve"> gestionarán y/o ordenarán la asignación de recursos para el cumplimiento de las metas ambientales adoptadas por la entidad</t>
  </si>
  <si>
    <t xml:space="preserve">, con el fin de facilitar el cumplimiento para mantener el sistema y entender la operacion y funcionamiento. </t>
  </si>
  <si>
    <t xml:space="preserve">octubre - diciembre 2025 </t>
  </si>
  <si>
    <t>Cumplimiento del PIGA</t>
  </si>
  <si>
    <t>multas, indemnizaciones, sanciones por accidentes o afectaciones a los colaboradores de la entidad, por fallas en la infraestructura física , uso inadecuado en los elementos de proteccion personal o exposición a ambientes o actividades de riesgo</t>
  </si>
  <si>
    <t>Si</t>
  </si>
  <si>
    <t>Se articulara atraves del plan de ayuda mutua la comunicación con la empresa operadora del servicio de acueducto y acantarillado para establecer canales de comunicación eficiente y efectiva</t>
  </si>
  <si>
    <t xml:space="preserve">* Se establecerán canales de comunicación efectivos con las entidades encargadas de garantizar la prestación del servicio de acueducto y alcantarillado, así como el monitoreo y vigilancia </t>
  </si>
  <si>
    <t>así mismo se evaluarán los riesgos, identificando los tipos de emergencias que se pueden presentar y afectar a la entidad y a su entorno, y realizar un análisis de vulnerabilidad así como los recursos disponibles, tanto en la entidad como en los grupos que harán parte del plan.</t>
  </si>
  <si>
    <t xml:space="preserve">* Plan de ayuda mutua 
* Mesas de trabajo 
* Actas de reunion 
* Registros fotográficos y de asistencia </t>
  </si>
  <si>
    <t xml:space="preserve">* Registros fotográficos y/o de asistencia a jornadas de socialización
* Correos y/o comunicaciones internas
Material socializado </t>
  </si>
  <si>
    <t>Registro asistencia
Acta de reunion comité SGA</t>
  </si>
  <si>
    <t xml:space="preserve"> gestionarán las estrategias complementarias que lleven a la entidad a fortalecer su sistema de gestión ambiental </t>
  </si>
  <si>
    <t xml:space="preserve">(entre esas actividades podemos encontrar: participación en actividades de reforestación, participación en programas de educación ambiental,  apoyo o acuerdos de cooperación con organizaciones ambientales, etc) </t>
  </si>
  <si>
    <t>Se presentara al comite del SGA, la propuesta para la asignación de recursos para el cumplimiento de las disposiciones contenidas en el sistema de gestión ambiental. 
Se realizara un cronograma de actividades ambientales para la vigencia, en la ejecución del sistema de gestión ambiental, a través de herramientas como el PAA, plan de acción y plan indicativo</t>
  </si>
  <si>
    <t>Acta de reunion
Material presentacion
Cronograma ambiental</t>
  </si>
  <si>
    <t xml:space="preserve">Se buscará a través del responsable del SIG, la agregación de valor en las disposicones y directrices ambientales establecidas por la entidad, a través de la reducción de emisiones, descarbonización, uso de energía limpias dentro de la organización, además de la operación.
Se gestionará la adopción de estrategias de transformación de los residuos generados de la operación, reutilización, aprovechamiento, comercialización, etc. </t>
  </si>
  <si>
    <t xml:space="preserve">Analizara la oferta de actividades de toma de conciencia y responsabilidad social y ambiental, analizar y buscar las alianzas con los sectores que ofrecen estos programas y actividades, para vincular al instituto en su participación a través de los funcionarios y/o colaboradores.
</t>
  </si>
  <si>
    <t xml:space="preserve">Certificaciones 
Registros de asistencia o fotográficos mesa de trabajo
Contratos 
informes </t>
  </si>
  <si>
    <t>cartas de intención
jornadas ambientales
contratos 
Contenido publicaciones</t>
  </si>
  <si>
    <t>falta de conciencia del personal para la separación de residuos en la fuente y uso inadecuado de la infraestructura eléctrica y red hidrosanitaria.</t>
  </si>
  <si>
    <t>incumplimiento del PIGA, generando impactos y afectaciones al medio ambiente altos,</t>
  </si>
  <si>
    <t xml:space="preserve">Política ambiental actualizada
 Conservación ambiental 
Certificaciones y acreditaciones ambientales 
Plan de Mantenimiento de las redes e inmuebles 
Completar y finalizar el ciclo de residuos </t>
  </si>
  <si>
    <t xml:space="preserve"> implementará estrategias para dar cumplimiento a las actividades contempladas en el numeral 9.4.3 Programa de Gestión Integral de Residuos Sólidos y garantizando las condiciones en el uso racional del recurso hídrico y energetico</t>
  </si>
  <si>
    <t>, las cuales deberán contar con recursos económicos necesarios para el debido cumplimiento, lo que deberá ser aprobado en el comité del SGA</t>
  </si>
  <si>
    <t>Registros de asistencias
Acta de reunion</t>
  </si>
  <si>
    <t>Socialización a operadores y/o empresas de aseo, colaboradores, servidores públicos, para la separación y disposición efectiva de los residuos generados de la actividad y operación de la entidad, monitoreando de manera permanente los impactos ambientales generados</t>
  </si>
  <si>
    <t xml:space="preserve">Mesas de trabajo
Contratos
Registro fotográficos y/o asistencia a programas, jornadas, actividades, mesas de trabajo y/o capacitaciones. </t>
  </si>
  <si>
    <t>PIGA
Indicadores</t>
  </si>
  <si>
    <t xml:space="preserve">velar por la aplicación por parte de los operadores de aseo internos y externos, en las labores de separación y disposición final de residuos generados en las actividades y operación del instituto 
Establecer mecanismos a través del cual se realizará la recolección de los materiales ya separados y su disposición final, al tiempo que verificar que se estén separando en debida forma. 
Establecer los sitios de disposición final de los diferentes residuos generados por el Instituto. Garantizando el cumplimeinto efectivo y real; y el cierre del ciclo de disposición de residuos. </t>
  </si>
  <si>
    <t xml:space="preserve">Informes 
Contratos
registro fotográfico 
comunicaciones internas y externas </t>
  </si>
  <si>
    <t xml:space="preserve"> realizando seguimientos permanentes a estas actividades, con el fin de realizar ajustes, recomendación, correctivos.</t>
  </si>
  <si>
    <t>Estructurar un plan de acción que contemple las actividades tendientes al cumplimiento de las actividades contempladas en el numeral 9.4.3. del PGIRS, garantizando las condiciones en el uso racional del recurso hídrico y energetico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</si>
</sst>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charset val="134"/>
      <scheme val="minor"/>
    </font>
    <font>
      <sz val="11"/>
      <color theme="1"/>
      <name val="Arial"/>
      <charset val="134"/>
    </font>
    <font>
      <sz val="14"/>
      <color theme="1"/>
      <name val="Arial"/>
      <charset val="134"/>
    </font>
    <font>
      <sz val="12"/>
      <color theme="1"/>
      <name val="Arial"/>
      <charset val="134"/>
    </font>
    <font>
      <sz val="11"/>
      <name val="Arial"/>
      <charset val="134"/>
    </font>
    <font>
      <b/>
      <sz val="20"/>
      <name val="Arial"/>
      <charset val="134"/>
    </font>
    <font>
      <b/>
      <sz val="18"/>
      <name val="Arial"/>
      <charset val="134"/>
    </font>
    <font>
      <b/>
      <sz val="14"/>
      <name val="Arial"/>
      <charset val="134"/>
    </font>
    <font>
      <b/>
      <sz val="12"/>
      <color theme="1"/>
      <name val="Arial"/>
      <charset val="134"/>
    </font>
    <font>
      <b/>
      <sz val="11"/>
      <name val="Arial"/>
      <charset val="134"/>
    </font>
    <font>
      <b/>
      <sz val="11"/>
      <color theme="1"/>
      <name val="Arial"/>
      <charset val="134"/>
    </font>
    <font>
      <sz val="14"/>
      <name val="Arial"/>
      <charset val="134"/>
    </font>
    <font>
      <b/>
      <sz val="10"/>
      <name val="Arial"/>
      <charset val="134"/>
    </font>
    <font>
      <b/>
      <sz val="12"/>
      <name val="Arial"/>
      <charset val="134"/>
    </font>
    <font>
      <sz val="11"/>
      <color theme="1"/>
      <name val="Calibri"/>
      <charset val="134"/>
      <scheme val="minor"/>
    </font>
    <font>
      <sz val="11"/>
      <color rgb="FFFF0000"/>
      <name val="Arial"/>
      <family val="2"/>
    </font>
    <font>
      <sz val="11"/>
      <name val="Arial"/>
      <family val="2"/>
    </font>
    <font>
      <sz val="11"/>
      <color theme="1"/>
      <name val="Arial"/>
      <family val="2"/>
    </font>
    <font>
      <b/>
      <sz val="11"/>
      <color theme="1"/>
      <name val="Arial"/>
      <family val="2"/>
    </font>
  </fonts>
  <fills count="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9" tint="0.79995117038483843"/>
        <bgColor indexed="64"/>
      </patternFill>
    </fill>
    <fill>
      <patternFill patternType="solid">
        <fgColor rgb="FF00B050"/>
        <bgColor indexed="64"/>
      </patternFill>
    </fill>
    <fill>
      <patternFill patternType="solid">
        <fgColor rgb="FFFFC000"/>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s>
  <cellStyleXfs count="2">
    <xf numFmtId="0" fontId="0" fillId="0" borderId="0"/>
    <xf numFmtId="9" fontId="14" fillId="0" borderId="0" applyFont="0" applyFill="0" applyBorder="0" applyAlignment="0" applyProtection="0"/>
  </cellStyleXfs>
  <cellXfs count="158">
    <xf numFmtId="0" fontId="0" fillId="0" borderId="0" xfId="0"/>
    <xf numFmtId="0" fontId="0" fillId="2" borderId="0" xfId="0" applyFill="1"/>
    <xf numFmtId="0" fontId="1" fillId="2" borderId="0" xfId="0" applyFont="1" applyFill="1"/>
    <xf numFmtId="0" fontId="2" fillId="0" borderId="0" xfId="0" applyFont="1"/>
    <xf numFmtId="0" fontId="3"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xf numFmtId="0" fontId="4" fillId="2" borderId="0" xfId="0" applyFont="1" applyFill="1" applyAlignment="1">
      <alignment horizontal="center" vertical="center" wrapText="1"/>
    </xf>
    <xf numFmtId="0" fontId="6" fillId="2" borderId="0" xfId="0" applyFont="1" applyFill="1" applyAlignment="1">
      <alignment horizontal="center"/>
    </xf>
    <xf numFmtId="0" fontId="7" fillId="2" borderId="0" xfId="0" applyFont="1" applyFill="1" applyAlignment="1">
      <alignment horizontal="center" vertical="center" wrapText="1"/>
    </xf>
    <xf numFmtId="0" fontId="9" fillId="4" borderId="11" xfId="0" applyFont="1" applyFill="1" applyBorder="1" applyAlignment="1">
      <alignment horizontal="center" vertical="center" textRotation="90"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1" fillId="0" borderId="15" xfId="0" applyFont="1" applyBorder="1" applyAlignment="1" applyProtection="1">
      <alignment horizontal="center" vertical="center" wrapText="1"/>
      <protection locked="0"/>
    </xf>
    <xf numFmtId="0" fontId="1" fillId="0" borderId="15"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12" xfId="0" applyFont="1" applyBorder="1" applyAlignment="1">
      <alignment horizontal="center" vertical="center" wrapText="1"/>
    </xf>
    <xf numFmtId="9" fontId="1" fillId="6" borderId="15" xfId="1" applyFont="1" applyFill="1" applyBorder="1" applyAlignment="1" applyProtection="1">
      <alignment horizontal="center" vertical="center" wrapText="1"/>
    </xf>
    <xf numFmtId="9" fontId="1" fillId="6" borderId="1" xfId="1" applyFont="1" applyFill="1" applyBorder="1" applyAlignment="1" applyProtection="1">
      <alignment horizontal="center" vertical="center" wrapText="1"/>
    </xf>
    <xf numFmtId="9" fontId="1" fillId="6" borderId="12" xfId="1" applyFont="1" applyFill="1" applyBorder="1" applyAlignment="1" applyProtection="1">
      <alignment horizontal="center" vertical="center" wrapText="1"/>
    </xf>
    <xf numFmtId="0" fontId="11" fillId="2" borderId="0" xfId="0" applyFont="1" applyFill="1" applyAlignment="1">
      <alignment horizontal="center" vertical="center"/>
    </xf>
    <xf numFmtId="0" fontId="1" fillId="6" borderId="15"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2" xfId="0" applyFont="1" applyFill="1" applyBorder="1" applyAlignment="1">
      <alignment horizontal="center" vertical="center" wrapText="1"/>
    </xf>
    <xf numFmtId="0" fontId="9" fillId="4" borderId="12" xfId="0" applyFont="1" applyFill="1" applyBorder="1" applyAlignment="1" applyProtection="1">
      <alignment horizontal="center" vertical="center" textRotation="90" wrapText="1"/>
      <protection hidden="1"/>
    </xf>
    <xf numFmtId="0" fontId="9" fillId="4" borderId="12" xfId="0" applyFont="1" applyFill="1" applyBorder="1" applyAlignment="1">
      <alignment horizontal="center" vertical="center" textRotation="90" wrapText="1"/>
    </xf>
    <xf numFmtId="0" fontId="9" fillId="4" borderId="13" xfId="0" applyFont="1" applyFill="1" applyBorder="1" applyAlignment="1" applyProtection="1">
      <alignment horizontal="center" vertical="center" textRotation="90" wrapText="1"/>
      <protection hidden="1"/>
    </xf>
    <xf numFmtId="0" fontId="1" fillId="0" borderId="15" xfId="0" applyFont="1" applyBorder="1" applyAlignment="1" applyProtection="1">
      <alignment horizontal="center" vertical="center" textRotation="90" wrapText="1"/>
      <protection locked="0"/>
    </xf>
    <xf numFmtId="9" fontId="1" fillId="6" borderId="15" xfId="1" applyFont="1" applyFill="1" applyBorder="1" applyAlignment="1" applyProtection="1">
      <alignment horizontal="center" vertical="center" wrapText="1"/>
      <protection hidden="1"/>
    </xf>
    <xf numFmtId="0" fontId="1" fillId="0" borderId="1" xfId="0" applyFont="1" applyBorder="1" applyAlignment="1" applyProtection="1">
      <alignment horizontal="center" vertical="center" textRotation="90" wrapText="1"/>
      <protection locked="0"/>
    </xf>
    <xf numFmtId="9" fontId="1" fillId="6" borderId="1" xfId="1" applyFont="1" applyFill="1" applyBorder="1" applyAlignment="1" applyProtection="1">
      <alignment horizontal="center" vertical="center" wrapText="1"/>
      <protection hidden="1"/>
    </xf>
    <xf numFmtId="0" fontId="1" fillId="0" borderId="12" xfId="0" applyFont="1" applyBorder="1" applyAlignment="1" applyProtection="1">
      <alignment horizontal="center" vertical="center" textRotation="90" wrapText="1"/>
      <protection locked="0"/>
    </xf>
    <xf numFmtId="9" fontId="1" fillId="6" borderId="12" xfId="1" applyFont="1" applyFill="1" applyBorder="1" applyAlignment="1" applyProtection="1">
      <alignment horizontal="center" vertical="center" wrapText="1"/>
      <protection hidden="1"/>
    </xf>
    <xf numFmtId="0" fontId="9" fillId="4" borderId="13" xfId="0" applyFont="1" applyFill="1" applyBorder="1" applyAlignment="1">
      <alignment vertical="center" wrapText="1"/>
    </xf>
    <xf numFmtId="9" fontId="1" fillId="6" borderId="15" xfId="1" applyFont="1" applyFill="1" applyBorder="1" applyAlignment="1" applyProtection="1">
      <alignment horizontal="center" vertical="center" wrapText="1"/>
      <protection locked="0"/>
    </xf>
    <xf numFmtId="9" fontId="1" fillId="6" borderId="1" xfId="1" applyFont="1" applyFill="1" applyBorder="1" applyAlignment="1" applyProtection="1">
      <alignment horizontal="center" vertical="center" wrapText="1"/>
      <protection locked="0"/>
    </xf>
    <xf numFmtId="9" fontId="1" fillId="6" borderId="12" xfId="1" applyFont="1" applyFill="1" applyBorder="1" applyAlignment="1" applyProtection="1">
      <alignment horizontal="center" vertical="center" wrapText="1"/>
      <protection locked="0"/>
    </xf>
    <xf numFmtId="0" fontId="1" fillId="6" borderId="15"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0" fontId="1" fillId="6" borderId="12"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2" borderId="0" xfId="0" applyFont="1" applyFill="1" applyAlignment="1">
      <alignment horizontal="center" vertical="center" wrapText="1"/>
    </xf>
    <xf numFmtId="0" fontId="12" fillId="0" borderId="0" xfId="0" applyFont="1" applyAlignment="1">
      <alignment horizontal="center" vertical="center" wrapText="1"/>
    </xf>
    <xf numFmtId="0" fontId="7" fillId="0" borderId="0" xfId="0" applyFont="1" applyAlignment="1">
      <alignment horizontal="center" vertical="center" wrapText="1"/>
    </xf>
    <xf numFmtId="0" fontId="13" fillId="0" borderId="0" xfId="0" applyFont="1" applyAlignment="1">
      <alignment horizontal="center" vertical="center" wrapText="1"/>
    </xf>
    <xf numFmtId="17" fontId="1" fillId="0" borderId="15" xfId="0" applyNumberFormat="1"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9" fillId="4" borderId="26"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9" fontId="1" fillId="6" borderId="15" xfId="1" applyFont="1" applyFill="1" applyBorder="1" applyAlignment="1" applyProtection="1">
      <alignment horizontal="center" vertical="center" wrapText="1"/>
    </xf>
    <xf numFmtId="9" fontId="1" fillId="6" borderId="1" xfId="1" applyFont="1" applyFill="1" applyBorder="1" applyAlignment="1" applyProtection="1">
      <alignment horizontal="center" vertical="center" wrapText="1"/>
    </xf>
    <xf numFmtId="9" fontId="1" fillId="6" borderId="12" xfId="1" applyFont="1" applyFill="1" applyBorder="1" applyAlignment="1" applyProtection="1">
      <alignment horizontal="center" vertical="center" wrapText="1"/>
    </xf>
    <xf numFmtId="17" fontId="1" fillId="0" borderId="29" xfId="0" applyNumberFormat="1"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4"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2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4" xfId="0" applyFont="1" applyBorder="1" applyAlignment="1">
      <alignment horizontal="center" vertical="center"/>
    </xf>
    <xf numFmtId="14" fontId="1" fillId="0" borderId="15" xfId="0" applyNumberFormat="1"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9" fontId="1" fillId="0" borderId="7" xfId="0" applyNumberFormat="1"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9" fillId="4" borderId="31" xfId="0" applyFont="1" applyFill="1" applyBorder="1" applyAlignment="1">
      <alignment horizontal="center" vertical="center" wrapText="1"/>
    </xf>
    <xf numFmtId="0" fontId="9" fillId="4" borderId="32" xfId="0" applyFont="1" applyFill="1" applyBorder="1" applyAlignment="1">
      <alignment horizontal="center" vertical="center" wrapText="1"/>
    </xf>
    <xf numFmtId="0" fontId="1" fillId="0" borderId="15"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7" fillId="0" borderId="7" xfId="0" applyFont="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7" borderId="15"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0" borderId="1" xfId="0" applyFont="1" applyBorder="1" applyAlignment="1">
      <alignment horizontal="center" vertical="center" wrapText="1"/>
    </xf>
    <xf numFmtId="0" fontId="1" fillId="8" borderId="15"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12" xfId="0" applyFont="1" applyFill="1" applyBorder="1" applyAlignment="1">
      <alignment horizontal="center" vertical="center" wrapText="1"/>
    </xf>
    <xf numFmtId="0" fontId="1" fillId="0" borderId="12" xfId="0" applyFont="1" applyBorder="1" applyAlignment="1">
      <alignment horizontal="center" vertical="center" wrapText="1"/>
    </xf>
    <xf numFmtId="9" fontId="1" fillId="6" borderId="7" xfId="1" applyFont="1" applyFill="1" applyBorder="1" applyAlignment="1" applyProtection="1">
      <alignment horizontal="center" vertical="center" wrapText="1"/>
    </xf>
    <xf numFmtId="9" fontId="1" fillId="6" borderId="17" xfId="1" applyFont="1" applyFill="1" applyBorder="1" applyAlignment="1" applyProtection="1">
      <alignment horizontal="center" vertical="center" wrapText="1"/>
    </xf>
    <xf numFmtId="9" fontId="1" fillId="6" borderId="18" xfId="1" applyFont="1" applyFill="1" applyBorder="1" applyAlignment="1" applyProtection="1">
      <alignment horizontal="center" vertical="center" wrapText="1"/>
    </xf>
    <xf numFmtId="9" fontId="1" fillId="0" borderId="15" xfId="1" applyFont="1" applyBorder="1" applyAlignment="1" applyProtection="1">
      <alignment horizontal="center" vertical="center" wrapText="1"/>
    </xf>
    <xf numFmtId="9" fontId="1" fillId="0" borderId="1" xfId="1" applyFont="1" applyBorder="1" applyAlignment="1" applyProtection="1">
      <alignment horizontal="center" vertical="center" wrapText="1"/>
    </xf>
    <xf numFmtId="9" fontId="1" fillId="0" borderId="12" xfId="1" applyFont="1" applyBorder="1" applyAlignment="1" applyProtection="1">
      <alignment horizontal="center" vertical="center" wrapText="1"/>
    </xf>
    <xf numFmtId="9" fontId="1" fillId="0" borderId="7" xfId="1" applyFont="1" applyBorder="1" applyAlignment="1" applyProtection="1">
      <alignment horizontal="center" vertical="center" wrapText="1"/>
    </xf>
    <xf numFmtId="9" fontId="1" fillId="0" borderId="18" xfId="1" applyFont="1" applyBorder="1" applyAlignment="1" applyProtection="1">
      <alignment horizontal="center" vertical="center" wrapText="1"/>
    </xf>
    <xf numFmtId="9" fontId="1" fillId="0" borderId="17" xfId="1" applyFont="1" applyBorder="1" applyAlignment="1" applyProtection="1">
      <alignment horizontal="center" vertical="center" wrapText="1"/>
    </xf>
    <xf numFmtId="9" fontId="1" fillId="6" borderId="15" xfId="1" applyFont="1" applyFill="1" applyBorder="1" applyAlignment="1" applyProtection="1">
      <alignment horizontal="center" vertical="center" wrapText="1"/>
    </xf>
    <xf numFmtId="9" fontId="1" fillId="6" borderId="1" xfId="1" applyFont="1" applyFill="1" applyBorder="1" applyAlignment="1" applyProtection="1">
      <alignment horizontal="center" vertical="center" wrapText="1"/>
    </xf>
    <xf numFmtId="9" fontId="1" fillId="6" borderId="12" xfId="1" applyFont="1" applyFill="1" applyBorder="1" applyAlignment="1" applyProtection="1">
      <alignment horizontal="center" vertical="center" wrapText="1"/>
    </xf>
    <xf numFmtId="0" fontId="1" fillId="7" borderId="7"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18" xfId="0" applyFont="1" applyFill="1" applyBorder="1" applyAlignment="1">
      <alignment horizontal="center" vertical="center" wrapText="1"/>
    </xf>
    <xf numFmtId="9" fontId="1" fillId="0" borderId="15" xfId="1" applyFont="1" applyBorder="1" applyAlignment="1" applyProtection="1">
      <alignment horizontal="center" vertical="center" wrapText="1"/>
      <protection locked="0"/>
    </xf>
    <xf numFmtId="9" fontId="1" fillId="0" borderId="1" xfId="1" applyFont="1" applyBorder="1" applyAlignment="1" applyProtection="1">
      <alignment horizontal="center" vertical="center" wrapText="1"/>
      <protection locked="0"/>
    </xf>
    <xf numFmtId="9" fontId="1" fillId="0" borderId="12" xfId="1" applyFont="1" applyBorder="1" applyAlignment="1" applyProtection="1">
      <alignment horizontal="center" vertical="center" wrapText="1"/>
      <protection locked="0"/>
    </xf>
    <xf numFmtId="9" fontId="1" fillId="8" borderId="15" xfId="1" applyFont="1" applyFill="1" applyBorder="1" applyAlignment="1" applyProtection="1">
      <alignment horizontal="center" vertical="center" wrapText="1"/>
    </xf>
    <xf numFmtId="9" fontId="1" fillId="8" borderId="1" xfId="1" applyFont="1" applyFill="1" applyBorder="1" applyAlignment="1" applyProtection="1">
      <alignment horizontal="center" vertical="center" wrapText="1"/>
    </xf>
    <xf numFmtId="9" fontId="1" fillId="8" borderId="12" xfId="1" applyFont="1" applyFill="1" applyBorder="1" applyAlignment="1" applyProtection="1">
      <alignment horizontal="center" vertical="center" wrapText="1"/>
    </xf>
    <xf numFmtId="0" fontId="17" fillId="0" borderId="15" xfId="0" applyFont="1" applyBorder="1" applyAlignment="1" applyProtection="1">
      <alignment horizontal="center" vertical="center" wrapText="1"/>
      <protection locked="0"/>
    </xf>
    <xf numFmtId="0" fontId="18" fillId="0" borderId="14"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1" xfId="0" applyFont="1" applyBorder="1" applyAlignment="1">
      <alignment horizontal="center" vertical="center" wrapText="1"/>
    </xf>
    <xf numFmtId="0" fontId="16" fillId="0" borderId="15"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9" fillId="4" borderId="1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0" borderId="14" xfId="0" applyFont="1" applyBorder="1" applyAlignment="1">
      <alignment horizontal="center" vertical="center" wrapText="1"/>
    </xf>
    <xf numFmtId="0" fontId="9" fillId="4" borderId="26"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3" borderId="0" xfId="0" applyFont="1" applyFill="1" applyAlignment="1">
      <alignment horizontal="center" vertical="center" wrapText="1"/>
    </xf>
    <xf numFmtId="0" fontId="4" fillId="4" borderId="0" xfId="0" applyFont="1" applyFill="1" applyAlignment="1" applyProtection="1">
      <alignment horizontal="left" vertical="center" wrapText="1"/>
      <protection locked="0"/>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5" borderId="6" xfId="0" applyFont="1" applyFill="1" applyBorder="1" applyAlignment="1">
      <alignment horizontal="center"/>
    </xf>
    <xf numFmtId="0" fontId="7" fillId="5" borderId="7" xfId="0" applyFont="1" applyFill="1" applyBorder="1" applyAlignment="1">
      <alignment horizontal="center"/>
    </xf>
    <xf numFmtId="0" fontId="7" fillId="5" borderId="19" xfId="0" applyFont="1" applyFill="1" applyBorder="1" applyAlignment="1">
      <alignment horizont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25" xfId="0" applyFont="1" applyFill="1" applyBorder="1" applyAlignment="1">
      <alignment horizontal="center" vertical="center"/>
    </xf>
    <xf numFmtId="0" fontId="8"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9" fillId="4" borderId="11" xfId="0" applyFont="1" applyFill="1" applyBorder="1" applyAlignment="1">
      <alignment horizontal="center" vertical="center" wrapText="1"/>
    </xf>
  </cellXfs>
  <cellStyles count="2">
    <cellStyle name="Normal" xfId="0" builtinId="0"/>
    <cellStyle name="Porcentaje" xfId="1" builtinId="5"/>
  </cellStyles>
  <dxfs count="132">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s>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523876</xdr:colOff>
      <xdr:row>0</xdr:row>
      <xdr:rowOff>76200</xdr:rowOff>
    </xdr:from>
    <xdr:to>
      <xdr:col>3</xdr:col>
      <xdr:colOff>91848</xdr:colOff>
      <xdr:row>3</xdr:row>
      <xdr:rowOff>166727</xdr:rowOff>
    </xdr:to>
    <xdr:pic>
      <xdr:nvPicPr>
        <xdr:cNvPr id="2" name="3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523875" y="76200"/>
          <a:ext cx="3301365" cy="1290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048558"/>
  <sheetViews>
    <sheetView tabSelected="1" topLeftCell="AM41" zoomScale="60" zoomScaleNormal="60" workbookViewId="0">
      <selection activeCell="BC15" sqref="BC15:BC17"/>
    </sheetView>
  </sheetViews>
  <sheetFormatPr baseColWidth="10" defaultColWidth="10.85546875" defaultRowHeight="14.25"/>
  <cols>
    <col min="1" max="1" width="10.85546875" style="6" customWidth="1"/>
    <col min="2" max="2" width="29.5703125" style="6" customWidth="1"/>
    <col min="3" max="3" width="14" style="6" customWidth="1"/>
    <col min="4" max="4" width="13.85546875" style="6" customWidth="1"/>
    <col min="5" max="5" width="22.42578125" style="6" customWidth="1"/>
    <col min="6" max="6" width="19.85546875" style="6" customWidth="1"/>
    <col min="7" max="7" width="41.5703125" style="6" customWidth="1"/>
    <col min="8" max="8" width="23.5703125" style="6" customWidth="1"/>
    <col min="9" max="9" width="14.5703125" style="6" customWidth="1"/>
    <col min="10" max="10" width="17.42578125" style="6" customWidth="1"/>
    <col min="11" max="12" width="16.42578125" style="6" customWidth="1"/>
    <col min="13" max="13" width="8.140625" style="6" customWidth="1"/>
    <col min="14" max="14" width="10.140625" style="6" customWidth="1"/>
    <col min="15" max="15" width="7.85546875" style="6" customWidth="1"/>
    <col min="16" max="16" width="11.85546875" style="6" customWidth="1"/>
    <col min="17" max="17" width="13.140625" style="6" customWidth="1"/>
    <col min="18" max="18" width="14.5703125" style="6" customWidth="1"/>
    <col min="19" max="19" width="13.42578125" style="6" customWidth="1"/>
    <col min="20" max="20" width="13.5703125" style="6" customWidth="1"/>
    <col min="21" max="21" width="10.85546875" style="6" customWidth="1"/>
    <col min="22" max="22" width="26.5703125" style="6" customWidth="1"/>
    <col min="23" max="23" width="40.42578125" style="6" customWidth="1"/>
    <col min="24" max="24" width="35.42578125" style="6" customWidth="1"/>
    <col min="25" max="25" width="62.42578125" style="6" customWidth="1"/>
    <col min="26" max="26" width="26.5703125" style="6" customWidth="1"/>
    <col min="27" max="27" width="6.5703125" style="6" customWidth="1"/>
    <col min="28" max="28" width="6.5703125" style="6" hidden="1" customWidth="1"/>
    <col min="29" max="29" width="6.5703125" style="6" customWidth="1"/>
    <col min="30" max="30" width="6.5703125" style="6" hidden="1" customWidth="1"/>
    <col min="31" max="31" width="6.5703125" style="6" customWidth="1"/>
    <col min="32" max="32" width="6.5703125" style="6" hidden="1" customWidth="1"/>
    <col min="33" max="33" width="6.5703125" style="6" customWidth="1"/>
    <col min="34" max="34" width="6.5703125" style="6" hidden="1" customWidth="1"/>
    <col min="35" max="35" width="6.5703125" style="6" customWidth="1"/>
    <col min="36" max="36" width="5.140625" style="6" hidden="1" customWidth="1"/>
    <col min="37" max="37" width="10.85546875" style="6" hidden="1" customWidth="1"/>
    <col min="38" max="38" width="9.85546875" style="6" customWidth="1"/>
    <col min="39" max="39" width="10.42578125" style="6" customWidth="1"/>
    <col min="40" max="40" width="10.85546875" style="6" hidden="1" customWidth="1"/>
    <col min="41" max="41" width="13.42578125" style="6" customWidth="1"/>
    <col min="42" max="42" width="11" style="6" customWidth="1"/>
    <col min="43" max="43" width="12.42578125" style="6" customWidth="1"/>
    <col min="44" max="44" width="25.42578125" style="6" customWidth="1"/>
    <col min="45" max="45" width="18.5703125" style="6" customWidth="1"/>
    <col min="46" max="46" width="7.85546875" style="6" customWidth="1"/>
    <col min="47" max="47" width="63.5703125" style="6" customWidth="1"/>
    <col min="48" max="49" width="21.140625" style="6" customWidth="1"/>
    <col min="50" max="50" width="33.85546875" style="6" customWidth="1"/>
    <col min="51" max="51" width="20.5703125" style="6" customWidth="1"/>
    <col min="52" max="52" width="22.85546875" style="6" customWidth="1"/>
    <col min="53" max="53" width="20.42578125" style="6" customWidth="1"/>
    <col min="54" max="54" width="16.42578125" style="6" customWidth="1"/>
    <col min="55" max="55" width="47.5703125" style="6" customWidth="1"/>
    <col min="56" max="16384" width="10.85546875" style="6"/>
  </cols>
  <sheetData>
    <row r="1" spans="1:56" customFormat="1" ht="31.5" customHeight="1">
      <c r="A1" s="62"/>
      <c r="B1" s="62"/>
      <c r="C1" s="62"/>
      <c r="D1" s="62"/>
      <c r="E1" s="63" t="s">
        <v>0</v>
      </c>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5"/>
      <c r="BC1" s="43" t="s">
        <v>1</v>
      </c>
      <c r="BD1" s="6"/>
    </row>
    <row r="2" spans="1:56" customFormat="1" ht="31.5" customHeight="1">
      <c r="A2" s="62"/>
      <c r="B2" s="62"/>
      <c r="C2" s="62"/>
      <c r="D2" s="62"/>
      <c r="E2" s="66"/>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8"/>
      <c r="BC2" s="44" t="s">
        <v>2</v>
      </c>
      <c r="BD2" s="6"/>
    </row>
    <row r="3" spans="1:56" customFormat="1" ht="31.5" customHeight="1">
      <c r="A3" s="62"/>
      <c r="B3" s="62"/>
      <c r="C3" s="62"/>
      <c r="D3" s="62"/>
      <c r="E3" s="69" t="s">
        <v>3</v>
      </c>
      <c r="F3" s="70"/>
      <c r="G3" s="70"/>
      <c r="H3" s="70"/>
      <c r="I3" s="70"/>
      <c r="J3" s="70"/>
      <c r="K3" s="70"/>
      <c r="L3" s="70"/>
      <c r="M3" s="70"/>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1"/>
      <c r="BC3" s="45" t="s">
        <v>4</v>
      </c>
      <c r="BD3" s="6"/>
    </row>
    <row r="4" spans="1:56" customFormat="1" ht="31.5" customHeight="1">
      <c r="A4" s="62"/>
      <c r="B4" s="62"/>
      <c r="C4" s="62"/>
      <c r="D4" s="62"/>
      <c r="E4" s="72"/>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4"/>
      <c r="BC4" s="44" t="s">
        <v>5</v>
      </c>
      <c r="BD4" s="6"/>
    </row>
    <row r="5" spans="1:56" s="1" customFormat="1" ht="9.6" customHeight="1">
      <c r="A5" s="7"/>
      <c r="B5" s="7"/>
      <c r="C5" s="7"/>
      <c r="D5" s="7"/>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46"/>
    </row>
    <row r="6" spans="1:56" ht="23.1" customHeight="1">
      <c r="A6" s="140" t="s">
        <v>6</v>
      </c>
      <c r="B6" s="140"/>
      <c r="C6" s="140"/>
      <c r="D6" s="141" t="s">
        <v>7</v>
      </c>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47"/>
    </row>
    <row r="7" spans="1:56" s="2" customFormat="1" ht="9.6" customHeight="1">
      <c r="B7" s="9"/>
      <c r="C7" s="9"/>
      <c r="D7" s="7"/>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46"/>
    </row>
    <row r="8" spans="1:56" ht="43.5" customHeight="1">
      <c r="A8" s="140" t="s">
        <v>8</v>
      </c>
      <c r="B8" s="140"/>
      <c r="C8" s="140"/>
      <c r="D8" s="141" t="s">
        <v>9</v>
      </c>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47"/>
    </row>
    <row r="9" spans="1:56" s="2" customFormat="1" ht="9.6" customHeight="1">
      <c r="B9" s="9"/>
      <c r="C9" s="9"/>
      <c r="D9" s="7"/>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46"/>
    </row>
    <row r="10" spans="1:56" ht="51" customHeight="1">
      <c r="A10" s="140" t="s">
        <v>10</v>
      </c>
      <c r="B10" s="140"/>
      <c r="C10" s="140"/>
      <c r="D10" s="141" t="s">
        <v>11</v>
      </c>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47"/>
    </row>
    <row r="11" spans="1:56" s="2" customFormat="1" ht="9.6" customHeight="1" thickBot="1">
      <c r="B11" s="7"/>
      <c r="C11" s="7"/>
      <c r="D11" s="7"/>
      <c r="E11" s="8"/>
      <c r="F11" s="8"/>
      <c r="G11" s="8"/>
      <c r="H11" s="8"/>
      <c r="I11" s="8"/>
      <c r="J11" s="8"/>
      <c r="K11" s="8"/>
      <c r="L11" s="8"/>
      <c r="M11" s="8"/>
      <c r="N11" s="8"/>
      <c r="O11" s="8"/>
      <c r="P11" s="8"/>
      <c r="Q11" s="8"/>
      <c r="R11" s="8"/>
      <c r="S11" s="8"/>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8"/>
      <c r="AU11" s="8"/>
      <c r="AV11" s="8"/>
      <c r="AW11" s="8"/>
      <c r="AX11" s="8"/>
      <c r="AY11" s="8"/>
      <c r="AZ11" s="8"/>
      <c r="BA11" s="8"/>
      <c r="BB11" s="8"/>
      <c r="BC11" s="8"/>
      <c r="BD11" s="46"/>
    </row>
    <row r="12" spans="1:56" s="3" customFormat="1" ht="18.75" thickBot="1">
      <c r="A12" s="142" t="s">
        <v>12</v>
      </c>
      <c r="B12" s="143"/>
      <c r="C12" s="143"/>
      <c r="D12" s="143"/>
      <c r="E12" s="143"/>
      <c r="F12" s="143"/>
      <c r="G12" s="143"/>
      <c r="H12" s="143"/>
      <c r="I12" s="143"/>
      <c r="J12" s="143"/>
      <c r="K12" s="143"/>
      <c r="L12" s="143"/>
      <c r="M12" s="143"/>
      <c r="N12" s="143"/>
      <c r="O12" s="143"/>
      <c r="P12" s="143"/>
      <c r="Q12" s="144"/>
      <c r="R12" s="145" t="s">
        <v>13</v>
      </c>
      <c r="S12" s="146"/>
      <c r="T12" s="146"/>
      <c r="U12" s="146"/>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7"/>
      <c r="BA12" s="148" t="s">
        <v>14</v>
      </c>
      <c r="BB12" s="149"/>
      <c r="BC12" s="150"/>
      <c r="BD12" s="48"/>
    </row>
    <row r="13" spans="1:56" s="4" customFormat="1" ht="42" customHeight="1">
      <c r="A13" s="151" t="s">
        <v>15</v>
      </c>
      <c r="B13" s="152"/>
      <c r="C13" s="152"/>
      <c r="D13" s="152"/>
      <c r="E13" s="152"/>
      <c r="F13" s="152"/>
      <c r="G13" s="153"/>
      <c r="H13" s="151" t="s">
        <v>16</v>
      </c>
      <c r="I13" s="152"/>
      <c r="J13" s="152"/>
      <c r="K13" s="152"/>
      <c r="L13" s="153"/>
      <c r="M13" s="151" t="s">
        <v>17</v>
      </c>
      <c r="N13" s="152"/>
      <c r="O13" s="152"/>
      <c r="P13" s="152"/>
      <c r="Q13" s="153"/>
      <c r="R13" s="151" t="s">
        <v>18</v>
      </c>
      <c r="S13" s="152"/>
      <c r="T13" s="153"/>
      <c r="U13" s="151" t="s">
        <v>19</v>
      </c>
      <c r="V13" s="152"/>
      <c r="W13" s="152"/>
      <c r="X13" s="152"/>
      <c r="Y13" s="152"/>
      <c r="Z13" s="153"/>
      <c r="AA13" s="154" t="s">
        <v>20</v>
      </c>
      <c r="AB13" s="155"/>
      <c r="AC13" s="155"/>
      <c r="AD13" s="156"/>
      <c r="AE13" s="154" t="s">
        <v>21</v>
      </c>
      <c r="AF13" s="155"/>
      <c r="AG13" s="155"/>
      <c r="AH13" s="155"/>
      <c r="AI13" s="155"/>
      <c r="AJ13" s="156"/>
      <c r="AK13" s="151" t="s">
        <v>22</v>
      </c>
      <c r="AL13" s="152"/>
      <c r="AM13" s="152"/>
      <c r="AN13" s="152"/>
      <c r="AO13" s="152"/>
      <c r="AP13" s="152"/>
      <c r="AQ13" s="153"/>
      <c r="AR13" s="154" t="s">
        <v>23</v>
      </c>
      <c r="AS13" s="156"/>
      <c r="AT13" s="154" t="s">
        <v>24</v>
      </c>
      <c r="AU13" s="155"/>
      <c r="AV13" s="155"/>
      <c r="AW13" s="155"/>
      <c r="AX13" s="155"/>
      <c r="AY13" s="155"/>
      <c r="AZ13" s="156"/>
      <c r="BA13" s="81" t="s">
        <v>25</v>
      </c>
      <c r="BB13" s="138" t="s">
        <v>26</v>
      </c>
      <c r="BC13" s="136" t="s">
        <v>27</v>
      </c>
      <c r="BD13" s="49"/>
    </row>
    <row r="14" spans="1:56" customFormat="1" ht="112.5" customHeight="1" thickBot="1">
      <c r="A14" s="10" t="s">
        <v>28</v>
      </c>
      <c r="B14" s="11" t="s">
        <v>29</v>
      </c>
      <c r="C14" s="11" t="s">
        <v>30</v>
      </c>
      <c r="D14" s="11" t="s">
        <v>31</v>
      </c>
      <c r="E14" s="11" t="s">
        <v>32</v>
      </c>
      <c r="F14" s="11" t="s">
        <v>33</v>
      </c>
      <c r="G14" s="12" t="s">
        <v>34</v>
      </c>
      <c r="H14" s="13" t="s">
        <v>35</v>
      </c>
      <c r="I14" s="11" t="s">
        <v>36</v>
      </c>
      <c r="J14" s="11" t="s">
        <v>37</v>
      </c>
      <c r="K14" s="11" t="s">
        <v>38</v>
      </c>
      <c r="L14" s="12" t="s">
        <v>39</v>
      </c>
      <c r="M14" s="157" t="s">
        <v>40</v>
      </c>
      <c r="N14" s="131"/>
      <c r="O14" s="131" t="s">
        <v>41</v>
      </c>
      <c r="P14" s="131"/>
      <c r="Q14" s="12" t="s">
        <v>42</v>
      </c>
      <c r="R14" s="13" t="s">
        <v>43</v>
      </c>
      <c r="S14" s="11" t="s">
        <v>44</v>
      </c>
      <c r="T14" s="12" t="s">
        <v>45</v>
      </c>
      <c r="U14" s="10" t="s">
        <v>46</v>
      </c>
      <c r="V14" s="11" t="s">
        <v>25</v>
      </c>
      <c r="W14" s="11" t="s">
        <v>47</v>
      </c>
      <c r="X14" s="11" t="s">
        <v>48</v>
      </c>
      <c r="Y14" s="11" t="s">
        <v>49</v>
      </c>
      <c r="Z14" s="12" t="s">
        <v>50</v>
      </c>
      <c r="AA14" s="10" t="s">
        <v>51</v>
      </c>
      <c r="AB14" s="27"/>
      <c r="AC14" s="28" t="s">
        <v>52</v>
      </c>
      <c r="AD14" s="29"/>
      <c r="AE14" s="10" t="s">
        <v>53</v>
      </c>
      <c r="AF14" s="27"/>
      <c r="AG14" s="28" t="s">
        <v>54</v>
      </c>
      <c r="AH14" s="27"/>
      <c r="AI14" s="28" t="s">
        <v>55</v>
      </c>
      <c r="AJ14" s="36"/>
      <c r="AK14" s="13"/>
      <c r="AL14" s="131" t="s">
        <v>56</v>
      </c>
      <c r="AM14" s="131"/>
      <c r="AN14" s="11"/>
      <c r="AO14" s="131" t="s">
        <v>57</v>
      </c>
      <c r="AP14" s="131"/>
      <c r="AQ14" s="12" t="s">
        <v>58</v>
      </c>
      <c r="AR14" s="13" t="s">
        <v>59</v>
      </c>
      <c r="AS14" s="12" t="s">
        <v>60</v>
      </c>
      <c r="AT14" s="10" t="s">
        <v>61</v>
      </c>
      <c r="AU14" s="56" t="s">
        <v>27</v>
      </c>
      <c r="AV14" s="56" t="s">
        <v>62</v>
      </c>
      <c r="AW14" s="56" t="s">
        <v>63</v>
      </c>
      <c r="AX14" s="56" t="s">
        <v>50</v>
      </c>
      <c r="AY14" s="56" t="s">
        <v>64</v>
      </c>
      <c r="AZ14" s="55" t="s">
        <v>65</v>
      </c>
      <c r="BA14" s="82"/>
      <c r="BB14" s="139"/>
      <c r="BC14" s="137"/>
    </row>
    <row r="15" spans="1:56" s="5" customFormat="1" ht="184.5" customHeight="1" thickBot="1">
      <c r="A15" s="132" t="s">
        <v>66</v>
      </c>
      <c r="B15" s="126" t="s">
        <v>176</v>
      </c>
      <c r="C15" s="83" t="s">
        <v>67</v>
      </c>
      <c r="D15" s="83" t="s">
        <v>68</v>
      </c>
      <c r="E15" s="83" t="s">
        <v>69</v>
      </c>
      <c r="F15" s="83" t="s">
        <v>175</v>
      </c>
      <c r="G15" s="95" t="str">
        <f>+IF(OR(D15&lt;&gt;"",E15&lt;&gt;"",F15&lt;&gt;""),CONCATENATE("Posibilidad de ",D15," por ",E15," debido a ",F15),"")</f>
        <v>Posibilidad de efecto dañoso por fallas en los procesos, o actividades del sistema integrado de gestión  debido a falta de socialización de las actividades y/o proyectos del sistema integrado de gestion implementado en la entidad, las estrategias comunicacionales internas y el deterioro del clima y cultural organizacional .</v>
      </c>
      <c r="H15" s="88" t="s">
        <v>177</v>
      </c>
      <c r="I15" s="83" t="s">
        <v>70</v>
      </c>
      <c r="J15" s="83" t="s">
        <v>71</v>
      </c>
      <c r="K15" s="83" t="s">
        <v>72</v>
      </c>
      <c r="L15" s="83" t="s">
        <v>178</v>
      </c>
      <c r="M15" s="110">
        <f>+IF(K15="Máximo 2 veces",0.2,IF(K15="Entre 3 a 24 veces",0.4,IF(K15="Entre 24 a 500 veces",0.6,IF(K15="Entre 500 a 5000 veces",0.8,IF(K15="Mas de 5000 veces",1,"")))))</f>
        <v>0.6</v>
      </c>
      <c r="N15" s="95" t="str">
        <f>+IF(M15="","",IF(M15&gt;0.8,"Muy Alta",IF(AND(M15&lt;=0.8,M15&gt;0.6),"Alta",IF(AND(M15&lt;=0.6,M15&gt;0.4),"Media",IF(AND(M15&lt;=0.4,M15&gt;0.2),"Baja","Muy Baja")))))</f>
        <v>Media</v>
      </c>
      <c r="O15" s="110">
        <f>+IF(L15="Menor a 10 SMLMV o afectación a un área/proceso",0.2,IF(L15="Entre 10 y 50 SMLMV o afectación interna",0.4,IF(L15="Entre 50 y 100 SMLMV o afectación con algunos usuarios",0.6,IF(L15="Entre 100 y 500 SMLMV o fectación a nivel municipal/departamental",0.8,IF(L15="Mayor a 500 SMLMV o afectación nacional",1,"")))))</f>
        <v>0.4</v>
      </c>
      <c r="P15" s="104" t="str">
        <f>+IF(L15="Menor a 10 SMLMV o afectación a un área/proceso","Leve",IF(L15="Entre 10 y 50 SMLMV o afectación interna","Menor",IF(L15="Entre 50 y 100 SMLMV o afectación con algunos usuarios","Moderado",IF(L15="Entre 100 y 500 SMLMV o fectación a nivel municipal/departamental","Mayor",IF(L15="Mayor a 500 SMLMV o afectación nacional","Catastrófico","")))))</f>
        <v>Menor</v>
      </c>
      <c r="Q15" s="95" t="str">
        <f>+IF(OR(K15="",L15=""),"",IF(AND(P15="Catastrófico",N15&lt;&gt;""),"Extremo",IF(AND(P15="Mayor",N15&lt;&gt;""),"Alto",IF(AND(N15="Muy Alta",O15&gt;0.1,O15&lt;0.7),"Alto",IF(AND(N15="Alta",P15="Moderado"),"Alto",IF(O15*M15&lt;0.1,"Bajo",IF(AND(N15="Alta",O15&lt;0.5),"Moderado",IF(AND(N15="Media",O15&lt;0.7),"Moderado",IF(AND(N15="Baja",OR(P15="Moderado",P15="Menor")),"Moderado",IF(AND(N15="Muy Baja",P15="Moderado"),"Moderado",))))))))))</f>
        <v>Moderado</v>
      </c>
      <c r="R15" s="83" t="s">
        <v>74</v>
      </c>
      <c r="S15" s="83" t="s">
        <v>75</v>
      </c>
      <c r="T15" s="116">
        <v>0</v>
      </c>
      <c r="U15" s="24">
        <v>1</v>
      </c>
      <c r="V15" s="51" t="s">
        <v>179</v>
      </c>
      <c r="W15" s="51" t="s">
        <v>183</v>
      </c>
      <c r="X15" s="51" t="s">
        <v>180</v>
      </c>
      <c r="Y15" s="15" t="str">
        <f t="shared" ref="Y15:Y22" si="0">CONCATENATE(V15,W15,X15)</f>
        <v>Coordinación General: Jefe Oficina Asesora de Planeación
 Todos los procesos darán cumplimiento al numeral 7.4 COMUNICACIÓN del documento MAN-SI-001 Manual del SIG, con el fin de promover la eficacia de las comunicaciones, estableciendo una comunicación efectiva dentro de la organización, bajo los parámetros establecidos en el manual.</v>
      </c>
      <c r="Z15" s="51" t="s">
        <v>184</v>
      </c>
      <c r="AA15" s="30" t="s">
        <v>76</v>
      </c>
      <c r="AB15" s="31">
        <f t="shared" ref="AB15:AB23" si="1">+IF(AA15="","",IF(AA15="Preventivo",0.25,IF(AA15="Detectivo",0.15,IF(AA15="Correctivo",0.1,))))</f>
        <v>0.25</v>
      </c>
      <c r="AC15" s="30" t="s">
        <v>77</v>
      </c>
      <c r="AD15" s="31">
        <f t="shared" ref="AD15:AD23" si="2">+IF(AC15="","",IF(AC15="Automático",0.25,IF(AC15="Manual",0.15)))</f>
        <v>0.15</v>
      </c>
      <c r="AE15" s="30" t="s">
        <v>78</v>
      </c>
      <c r="AF15" s="31">
        <f t="shared" ref="AF15:AF23" si="3">+IF(AE15="","",IF(AE15="Documentado",0.5,IF(AE15="Sin documentar",0)))</f>
        <v>0.5</v>
      </c>
      <c r="AG15" s="30" t="s">
        <v>79</v>
      </c>
      <c r="AH15" s="31">
        <f t="shared" ref="AH15:AH23" si="4">+IF(AG15="","",IF(AG15="Continua",0.1,IF(AG15="Aleatoria",0.05)))</f>
        <v>0.1</v>
      </c>
      <c r="AI15" s="30" t="s">
        <v>80</v>
      </c>
      <c r="AJ15" s="37">
        <f t="shared" ref="AJ15:AJ23" si="5">+IF(AI15="","",IF(AI15="Con registro",0.05,IF(AI15="Sin registro",0)))</f>
        <v>0.05</v>
      </c>
      <c r="AK15" s="37">
        <f>+IF(AA15="Preventivo",M15-(SUM(AB15,AD15)*M15),IF(AA15="Detectivo",M15-(SUM(AB15,AD15)*M15),M15))</f>
        <v>0.36</v>
      </c>
      <c r="AL15" s="110">
        <f>+IF(M15="","",MIN(AK15:AK17))</f>
        <v>0.1764</v>
      </c>
      <c r="AM15" s="95" t="str">
        <f>+IF(AL15="","",IF(AL15&gt;0.8,"Muy Alta",IF(AND(AL15&lt;=0.8,AL15&gt;0.6),"Alta",IF(AND(AL15&lt;=0.6,AL15&gt;0.4),"Media",IF(AND(AL15&lt;=0.4,AL15&gt;0.2),"Baja","Muy Baja")))))</f>
        <v>Muy Baja</v>
      </c>
      <c r="AN15" s="37">
        <f>+IF(AA15="Correctivo",O15-(SUM(AB15,AD15)*O15),O15)</f>
        <v>0.4</v>
      </c>
      <c r="AO15" s="110">
        <f>+IF(L15="","",MIN(AN16:AN17))</f>
        <v>0.4</v>
      </c>
      <c r="AP15" s="104" t="str">
        <f>+IF(AO15="","",IF(AO15&gt;0.8,"Catastrófico",IF(AND(AO15&lt;=0.8,AO15&gt;0.6),"Mayor",IF(AND(AO15&lt;=0.6,AO15&gt;0.4),"Moderado",IF(AND(AO15&lt;=0.4,AO15&gt;0.2),"Menor","Leve")))))</f>
        <v>Menor</v>
      </c>
      <c r="AQ15" s="92" t="str">
        <f>+IF(OR(AL15="",AO15=""),"",IF(AND(AP15="Catastrófico",AM15&lt;&gt;""),"Extremo",IF(AND(AP15="Mayor",AM15&lt;&gt;""),"Alto",IF(AND(AM15="Muy Alta",AO15&gt;0.1,AO15&lt;0.7),"Alto",IF(AND(AM15="Alta",AP15="Moderado"),"Alto",IF(AO15*AL15&lt;0.1,"Bajo",IF(AND(AM15="Alta",AO15&lt;0.5),"Moderado",IF(AND(AM15="Media",AO15&lt;0.7),"Moderado",IF(AND(AM15="Baja",OR(AP15="Moderado",AP15="Menor")),"Moderado",IF(AND(AM15="Muy Baja",AP15="Moderado"),"Moderado",))))))))))</f>
        <v>Bajo</v>
      </c>
      <c r="AR15" s="88" t="s">
        <v>189</v>
      </c>
      <c r="AS15" s="78">
        <v>0.2</v>
      </c>
      <c r="AT15" s="40">
        <v>1</v>
      </c>
      <c r="AU15" s="52" t="s">
        <v>190</v>
      </c>
      <c r="AV15" s="52" t="s">
        <v>191</v>
      </c>
      <c r="AW15" s="52" t="s">
        <v>198</v>
      </c>
      <c r="AX15" s="52" t="s">
        <v>192</v>
      </c>
      <c r="AY15" s="52" t="s">
        <v>193</v>
      </c>
      <c r="AZ15" s="57" t="s">
        <v>82</v>
      </c>
      <c r="BA15" s="83"/>
      <c r="BB15" s="75"/>
      <c r="BC15" s="89"/>
    </row>
    <row r="16" spans="1:56" s="5" customFormat="1" ht="181.5" customHeight="1" thickBot="1">
      <c r="A16" s="133"/>
      <c r="B16" s="127"/>
      <c r="C16" s="77"/>
      <c r="D16" s="77"/>
      <c r="E16" s="77"/>
      <c r="F16" s="77"/>
      <c r="G16" s="96"/>
      <c r="H16" s="79"/>
      <c r="I16" s="77"/>
      <c r="J16" s="77"/>
      <c r="K16" s="77"/>
      <c r="L16" s="77"/>
      <c r="M16" s="111"/>
      <c r="N16" s="96"/>
      <c r="O16" s="111"/>
      <c r="P16" s="105"/>
      <c r="Q16" s="96"/>
      <c r="R16" s="77"/>
      <c r="S16" s="77"/>
      <c r="T16" s="117"/>
      <c r="U16" s="25">
        <v>2</v>
      </c>
      <c r="V16" s="14" t="s">
        <v>84</v>
      </c>
      <c r="W16" s="52" t="s">
        <v>181</v>
      </c>
      <c r="X16" s="52" t="s">
        <v>182</v>
      </c>
      <c r="Y16" s="17" t="str">
        <f t="shared" si="0"/>
        <v>Coordinación General: Jefe Oficina Asesora de Planeación propiciará la vinculación y/o socialización a los colaboradores de la planta de personal en los programas y proyectos ejecutados por la entidad en el SIG, a fin de conservar la información documentada,en caso de cambios en la planta global y cargos de libre nombramiento y remoción,  y/o salida de contratistas.</v>
      </c>
      <c r="Z16" s="52" t="s">
        <v>185</v>
      </c>
      <c r="AA16" s="30" t="s">
        <v>85</v>
      </c>
      <c r="AB16" s="31">
        <f t="shared" si="1"/>
        <v>0.15</v>
      </c>
      <c r="AC16" s="30" t="s">
        <v>77</v>
      </c>
      <c r="AD16" s="31">
        <f t="shared" si="2"/>
        <v>0.15</v>
      </c>
      <c r="AE16" s="30" t="s">
        <v>78</v>
      </c>
      <c r="AF16" s="31">
        <f t="shared" si="3"/>
        <v>0.5</v>
      </c>
      <c r="AG16" s="30" t="s">
        <v>86</v>
      </c>
      <c r="AH16" s="31">
        <f t="shared" si="4"/>
        <v>0.05</v>
      </c>
      <c r="AI16" s="30" t="s">
        <v>80</v>
      </c>
      <c r="AJ16" s="38">
        <f t="shared" si="5"/>
        <v>0.05</v>
      </c>
      <c r="AK16" s="37">
        <f>+IF(AA16="Preventivo",AK15-(SUM(AB16,AD16)*AK15),IF(AA16="Detectivo",AK15-(SUM(AB16,AD16)*AK15),AK15))</f>
        <v>0.252</v>
      </c>
      <c r="AL16" s="111"/>
      <c r="AM16" s="96"/>
      <c r="AN16" s="37">
        <f>+IF(AA16="Correctivo",AN15-(SUM(AB16,AD16)*AN15),AN15)</f>
        <v>0.4</v>
      </c>
      <c r="AO16" s="111"/>
      <c r="AP16" s="105"/>
      <c r="AQ16" s="93"/>
      <c r="AR16" s="79"/>
      <c r="AS16" s="79"/>
      <c r="AT16" s="41">
        <v>2</v>
      </c>
      <c r="AU16" s="52" t="s">
        <v>194</v>
      </c>
      <c r="AV16" s="52" t="s">
        <v>195</v>
      </c>
      <c r="AW16" s="52" t="s">
        <v>198</v>
      </c>
      <c r="AX16" s="52" t="s">
        <v>196</v>
      </c>
      <c r="AY16" s="52" t="s">
        <v>193</v>
      </c>
      <c r="AZ16" s="57" t="s">
        <v>82</v>
      </c>
      <c r="BA16" s="77"/>
      <c r="BB16" s="77"/>
      <c r="BC16" s="90"/>
    </row>
    <row r="17" spans="1:55" s="5" customFormat="1" ht="159" customHeight="1" thickBot="1">
      <c r="A17" s="134"/>
      <c r="B17" s="128"/>
      <c r="C17" s="76"/>
      <c r="D17" s="76"/>
      <c r="E17" s="76"/>
      <c r="F17" s="76"/>
      <c r="G17" s="100"/>
      <c r="H17" s="80"/>
      <c r="I17" s="76"/>
      <c r="J17" s="76"/>
      <c r="K17" s="76"/>
      <c r="L17" s="76"/>
      <c r="M17" s="112"/>
      <c r="N17" s="100"/>
      <c r="O17" s="112"/>
      <c r="P17" s="106"/>
      <c r="Q17" s="100"/>
      <c r="R17" s="76"/>
      <c r="S17" s="76"/>
      <c r="T17" s="118"/>
      <c r="U17" s="26">
        <v>3</v>
      </c>
      <c r="V17" s="51" t="s">
        <v>84</v>
      </c>
      <c r="W17" s="53" t="s">
        <v>186</v>
      </c>
      <c r="X17" s="52" t="s">
        <v>187</v>
      </c>
      <c r="Y17" s="17" t="str">
        <f t="shared" si="0"/>
        <v xml:space="preserve">Coordinación General: Jefe Oficina Asesora de Planeación Implementar estrategias de tipo tecnológico y sensibilización con los colaboradores de la entidad frente a la importancia de la informacion del SIGa fin de mantener a la organización en todos sus niveles informada, generando un buen clima organizacional, y promover el sentido de pertenencia sobre los proyectos liderados por la entidad, y manejo sobre la información del SIG en la entidad. </v>
      </c>
      <c r="Z17" s="53" t="s">
        <v>188</v>
      </c>
      <c r="AA17" s="30" t="s">
        <v>85</v>
      </c>
      <c r="AB17" s="31">
        <f t="shared" si="1"/>
        <v>0.15</v>
      </c>
      <c r="AC17" s="30" t="s">
        <v>77</v>
      </c>
      <c r="AD17" s="31">
        <f t="shared" si="2"/>
        <v>0.15</v>
      </c>
      <c r="AE17" s="30" t="s">
        <v>78</v>
      </c>
      <c r="AF17" s="31">
        <f t="shared" si="3"/>
        <v>0.5</v>
      </c>
      <c r="AG17" s="30" t="s">
        <v>86</v>
      </c>
      <c r="AH17" s="31">
        <f t="shared" si="4"/>
        <v>0.05</v>
      </c>
      <c r="AI17" s="30" t="s">
        <v>80</v>
      </c>
      <c r="AJ17" s="39">
        <f t="shared" si="5"/>
        <v>0.05</v>
      </c>
      <c r="AK17" s="37">
        <f>+IF(AA17="Preventivo",AK16-(SUM(AB17,AD17)*AK16),IF(AA17="Detectivo",AK16-(SUM(AB17,AD17)*AK16),AK16))</f>
        <v>0.1764</v>
      </c>
      <c r="AL17" s="112"/>
      <c r="AM17" s="100"/>
      <c r="AN17" s="37">
        <f>+IF(AA17="Correctivo",AN16-(SUM(AB17,AD17)*AN16),AN16)</f>
        <v>0.4</v>
      </c>
      <c r="AO17" s="112"/>
      <c r="AP17" s="106"/>
      <c r="AQ17" s="94"/>
      <c r="AR17" s="80"/>
      <c r="AS17" s="80"/>
      <c r="AT17" s="42">
        <v>3</v>
      </c>
      <c r="AU17" s="52" t="s">
        <v>197</v>
      </c>
      <c r="AV17" s="52" t="s">
        <v>195</v>
      </c>
      <c r="AW17" s="52" t="s">
        <v>198</v>
      </c>
      <c r="AX17" s="52" t="s">
        <v>199</v>
      </c>
      <c r="AY17" s="52" t="s">
        <v>193</v>
      </c>
      <c r="AZ17" s="57" t="s">
        <v>82</v>
      </c>
      <c r="BA17" s="76"/>
      <c r="BB17" s="76"/>
      <c r="BC17" s="91"/>
    </row>
    <row r="18" spans="1:55" s="5" customFormat="1" ht="162" customHeight="1" thickBot="1">
      <c r="A18" s="132" t="s">
        <v>88</v>
      </c>
      <c r="B18" s="122" t="s">
        <v>200</v>
      </c>
      <c r="C18" s="83" t="s">
        <v>67</v>
      </c>
      <c r="D18" s="83" t="s">
        <v>89</v>
      </c>
      <c r="E18" s="122" t="s">
        <v>201</v>
      </c>
      <c r="F18" s="122" t="s">
        <v>202</v>
      </c>
      <c r="G18" s="95" t="str">
        <f>+IF(OR(D18&lt;&gt;"",E18&lt;&gt;"",F18&lt;&gt;""),CONCATENATE("Posibilidad de ",D18," por ",E18," debido a ",F18),"")</f>
        <v>Posibilidad de afectación reputacional por falta de cultura de metodologíca, de medición y análisis en las herramientas (identificacion de causa raíz, medicion de los indicadores, identificacion de los riesgos y tratamiento de los hallazgos de auditorias), debido a la falta de conocimiento y/o capacitación</v>
      </c>
      <c r="H18" s="88" t="s">
        <v>203</v>
      </c>
      <c r="I18" s="83" t="s">
        <v>70</v>
      </c>
      <c r="J18" s="83" t="s">
        <v>71</v>
      </c>
      <c r="K18" s="83" t="s">
        <v>72</v>
      </c>
      <c r="L18" s="83" t="s">
        <v>73</v>
      </c>
      <c r="M18" s="110">
        <f>+IF(K18="Máximo 2 veces",0.2,IF(K18="Entre 3 a 24 veces",0.4,IF(K18="Entre 24 a 500 veces",0.6,IF(K18="Entre 500 a 5000 veces",0.8,IF(K18="Mas de 5000 veces",1,"")))))</f>
        <v>0.6</v>
      </c>
      <c r="N18" s="95" t="str">
        <f>+IF(M18="","",IF(M18&gt;0.8,"Muy Alta",IF(AND(M18&lt;=0.8,M18&gt;0.6),"Alta",IF(AND(M18&lt;=0.6,M18&gt;0.4),"Media",IF(AND(M18&lt;=0.4,M18&gt;0.2),"Baja","Muy Baja")))))</f>
        <v>Media</v>
      </c>
      <c r="O18" s="110">
        <f>+IF(L18="Menor a 10 SMLMV o afectación a un área/proceso",0.2,IF(L18="Entre 10 y 50 SMLMV o afectación interna",0.4,IF(L18="Entre 50 y 100 SMLMV o afectación con algunos usuarios",0.6,IF(L18="Entre 100 y 500 SMLMV o fectación a nivel municipal/departamental",0.8,IF(L18="Mayor a 500 SMLMV o afectación nacional",1,"")))))</f>
        <v>0.6</v>
      </c>
      <c r="P18" s="104" t="str">
        <f>+IF(L18="Menor a 10 SMLMV o afectación a un área/proceso","Leve",IF(L18="Entre 10 y 50 SMLMV o afectación interna","Menor",IF(L18="Entre 50 y 100 SMLMV o afectación con algunos usuarios","Moderado",IF(L18="Entre 100 y 500 SMLMV o fectación a nivel municipal/departamental","Mayor",IF(L18="Mayor a 500 SMLMV o afectación nacional","Catastrófico","")))))</f>
        <v>Moderado</v>
      </c>
      <c r="Q18" s="95" t="str">
        <f>+IF(OR(K18="",L18=""),"",IF(AND(P18="Catastrófico",N18&lt;&gt;""),"Extremo",IF(AND(P18="Mayor",N18&lt;&gt;""),"Alto",IF(AND(N18="Muy Alta",O18&gt;0.1,O18&lt;0.7),"Alto",IF(AND(N18="Alta",P18="Moderado"),"Alto",IF(O18*M18&lt;0.1,"Bajo",IF(AND(N18="Alta",O18&lt;0.5),"Moderado",IF(AND(N18="Media",O18&lt;0.7),"Moderado",IF(AND(N18="Baja",OR(P18="Moderado",P18="Menor")),"Moderado",IF(AND(N18="Muy Baja",P18="Moderado"),"Moderado",))))))))))</f>
        <v>Moderado</v>
      </c>
      <c r="R18" s="83" t="s">
        <v>74</v>
      </c>
      <c r="S18" s="83" t="s">
        <v>75</v>
      </c>
      <c r="T18" s="116">
        <v>0</v>
      </c>
      <c r="U18" s="24">
        <v>1</v>
      </c>
      <c r="V18" s="51" t="s">
        <v>84</v>
      </c>
      <c r="W18" s="51" t="s">
        <v>204</v>
      </c>
      <c r="X18" s="14" t="s">
        <v>205</v>
      </c>
      <c r="Y18" s="15" t="str">
        <f t="shared" si="0"/>
        <v xml:space="preserve">Coordinación General: Jefe Oficina Asesora de Planeación gestionará socializaciones para el personal en todos los niveles, sobre identificación de causa raíz, estructuración y seguimiento de indicadores, riesgos, hallazgos no conformidades, con el fin de darles el respectivo tratamiento, controles y/o estructuración de las herramientas con sus planes de mejoramiento efectivos. </v>
      </c>
      <c r="Z18" s="14" t="s">
        <v>206</v>
      </c>
      <c r="AA18" s="30" t="s">
        <v>76</v>
      </c>
      <c r="AB18" s="31">
        <f t="shared" si="1"/>
        <v>0.25</v>
      </c>
      <c r="AC18" s="30" t="s">
        <v>77</v>
      </c>
      <c r="AD18" s="31">
        <f t="shared" si="2"/>
        <v>0.15</v>
      </c>
      <c r="AE18" s="30" t="s">
        <v>78</v>
      </c>
      <c r="AF18" s="31">
        <f t="shared" si="3"/>
        <v>0.5</v>
      </c>
      <c r="AG18" s="30" t="s">
        <v>86</v>
      </c>
      <c r="AH18" s="31">
        <f t="shared" si="4"/>
        <v>0.05</v>
      </c>
      <c r="AI18" s="30" t="s">
        <v>80</v>
      </c>
      <c r="AJ18" s="37">
        <f t="shared" si="5"/>
        <v>0.05</v>
      </c>
      <c r="AK18" s="37">
        <f>+IF(AA18="Preventivo",M18-(SUM(AB18,AD18)*M18),IF(AA18="Detectivo",M18-(SUM(AB18,AD18)*M18),M18))</f>
        <v>0.36</v>
      </c>
      <c r="AL18" s="101">
        <f>+IF(M18="","",MIN(AK18:AK19))</f>
        <v>0.252</v>
      </c>
      <c r="AM18" s="95" t="str">
        <f>+IF(AL18="","",IF(AL18&gt;0.8,"Muy Alta",IF(AND(AL18&lt;=0.8,AL18&gt;0.6),"Alta",IF(AND(AL18&lt;=0.6,AL18&gt;0.4),"Media",IF(AND(AL18&lt;=0.4,AL18&gt;0.2),"Baja","Muy Baja")))))</f>
        <v>Baja</v>
      </c>
      <c r="AN18" s="37">
        <f>+IF(AA18="Correctivo",O18-(SUM(AB18,AD18)*O18),O18)</f>
        <v>0.6</v>
      </c>
      <c r="AO18" s="110">
        <f>+IF(L18="","",MIN(AN19:AN19))</f>
        <v>0.6</v>
      </c>
      <c r="AP18" s="104" t="str">
        <f>+IF(AO18="","",IF(AO18&gt;0.8,"Catastrófico",IF(AND(AO18&lt;=0.8,AO18&gt;0.6),"Mayor",IF(AND(AO18&lt;=0.6,AO18&gt;0.4),"Moderado",IF(AND(AO18&lt;=0.4,AO18&gt;0.2),"Menor","Leve")))))</f>
        <v>Moderado</v>
      </c>
      <c r="AQ18" s="95" t="str">
        <f>+IF(OR(AL18="",AO18=""),"",IF(AND(AP18="Catastrófico",AM18&lt;&gt;""),"Extremo",IF(AND(AP18="Mayor",AM18&lt;&gt;""),"Alto",IF(AND(AM18="Muy Alta",AO18&gt;0.1,AO18&lt;0.7),"Alto",IF(AND(AM18="Alta",AP18="Moderado"),"Alto",IF(AO18*AL18&lt;0.1,"Bajo",IF(AND(AM18="Alta",AO18&lt;0.5),"Moderado",IF(AND(AM18="Media",AO18&lt;0.7),"Moderado",IF(AND(AM18="Baja",OR(AP18="Moderado",AP18="Menor")),"Moderado",IF(AND(AM18="Muy Baja",AP18="Moderado"),"Moderado",))))))))))</f>
        <v>Moderado</v>
      </c>
      <c r="AR18" s="84" t="s">
        <v>211</v>
      </c>
      <c r="AS18" s="78">
        <v>0.5</v>
      </c>
      <c r="AT18" s="40">
        <v>1</v>
      </c>
      <c r="AU18" s="54" t="s">
        <v>212</v>
      </c>
      <c r="AV18" s="54" t="s">
        <v>81</v>
      </c>
      <c r="AW18" s="61">
        <v>45870</v>
      </c>
      <c r="AX18" s="54" t="s">
        <v>213</v>
      </c>
      <c r="AY18" s="54" t="s">
        <v>90</v>
      </c>
      <c r="AZ18" s="54" t="s">
        <v>82</v>
      </c>
      <c r="BA18" s="83"/>
      <c r="BB18" s="75"/>
      <c r="BC18" s="89"/>
    </row>
    <row r="19" spans="1:55" s="5" customFormat="1" ht="141" customHeight="1" thickBot="1">
      <c r="A19" s="133"/>
      <c r="B19" s="77"/>
      <c r="C19" s="77"/>
      <c r="D19" s="77"/>
      <c r="E19" s="77"/>
      <c r="F19" s="77"/>
      <c r="G19" s="96"/>
      <c r="H19" s="79"/>
      <c r="I19" s="77"/>
      <c r="J19" s="77"/>
      <c r="K19" s="77"/>
      <c r="L19" s="77"/>
      <c r="M19" s="111"/>
      <c r="N19" s="96"/>
      <c r="O19" s="111"/>
      <c r="P19" s="105"/>
      <c r="Q19" s="96"/>
      <c r="R19" s="77"/>
      <c r="S19" s="77"/>
      <c r="T19" s="117"/>
      <c r="U19" s="25">
        <v>2</v>
      </c>
      <c r="V19" s="14" t="s">
        <v>207</v>
      </c>
      <c r="W19" s="16" t="s">
        <v>209</v>
      </c>
      <c r="X19" s="16" t="s">
        <v>208</v>
      </c>
      <c r="Y19" s="17" t="str">
        <f t="shared" si="0"/>
        <v xml:space="preserve">Coordinación General: Jefe Oficina Asesora de Planeación
Oficina de gestión de riesgos
Oficina de control interno de gestión promoverán y esteblecerán estrategias para el seguimiento a los indicadores de gestión , riesgos, hallazgos NC y evaluación de los mismos,para garantizar la efectividad y el cumplimiento de las metas de la entidad </v>
      </c>
      <c r="Z19" s="16" t="s">
        <v>210</v>
      </c>
      <c r="AA19" s="32" t="s">
        <v>85</v>
      </c>
      <c r="AB19" s="33">
        <f t="shared" si="1"/>
        <v>0.15</v>
      </c>
      <c r="AC19" s="30" t="s">
        <v>77</v>
      </c>
      <c r="AD19" s="31">
        <f t="shared" si="2"/>
        <v>0.15</v>
      </c>
      <c r="AE19" s="30" t="s">
        <v>78</v>
      </c>
      <c r="AF19" s="31">
        <f t="shared" si="3"/>
        <v>0.5</v>
      </c>
      <c r="AG19" s="30" t="s">
        <v>79</v>
      </c>
      <c r="AH19" s="31">
        <f t="shared" si="4"/>
        <v>0.1</v>
      </c>
      <c r="AI19" s="30" t="s">
        <v>80</v>
      </c>
      <c r="AJ19" s="38">
        <f t="shared" si="5"/>
        <v>0.05</v>
      </c>
      <c r="AK19" s="37">
        <f>+IF(AA19="Preventivo",AK18-(SUM(AB19,AD19)*AK18),IF(AA19="Detectivo",AK18-(SUM(AB19,AD19)*AK18),AK18))</f>
        <v>0.252</v>
      </c>
      <c r="AL19" s="103"/>
      <c r="AM19" s="96"/>
      <c r="AN19" s="37">
        <f>+IF(AA19="Correctivo",AN18-(SUM(AB19,AD19)*AN18),AN18)</f>
        <v>0.6</v>
      </c>
      <c r="AO19" s="111"/>
      <c r="AP19" s="105"/>
      <c r="AQ19" s="96"/>
      <c r="AR19" s="79"/>
      <c r="AS19" s="79"/>
      <c r="AT19" s="41">
        <v>2</v>
      </c>
      <c r="AU19" s="16" t="s">
        <v>214</v>
      </c>
      <c r="AV19" s="16" t="s">
        <v>215</v>
      </c>
      <c r="AW19" s="50">
        <v>45870</v>
      </c>
      <c r="AX19" s="16" t="s">
        <v>216</v>
      </c>
      <c r="AY19" s="16" t="s">
        <v>90</v>
      </c>
      <c r="AZ19" s="16" t="s">
        <v>82</v>
      </c>
      <c r="BA19" s="77"/>
      <c r="BB19" s="77"/>
      <c r="BC19" s="90"/>
    </row>
    <row r="20" spans="1:55" s="5" customFormat="1" ht="139.5" customHeight="1" thickBot="1">
      <c r="A20" s="135" t="s">
        <v>91</v>
      </c>
      <c r="B20" s="126" t="s">
        <v>217</v>
      </c>
      <c r="C20" s="83" t="s">
        <v>67</v>
      </c>
      <c r="D20" s="83" t="s">
        <v>68</v>
      </c>
      <c r="E20" s="122" t="s">
        <v>218</v>
      </c>
      <c r="F20" s="83" t="s">
        <v>92</v>
      </c>
      <c r="G20" s="95" t="str">
        <f>+IF(OR(D20&lt;&gt;"",E20&lt;&gt;"",F20&lt;&gt;""),CONCATENATE("Posibilidad de ",D20," por ",E20," debido a ",F20),"")</f>
        <v xml:space="preserve">Posibilidad de efecto dañoso por falta de continuidad del SIG por parte de la  entidad debido a desconocimiento, falta de compromiso y/o toma de conciencia. </v>
      </c>
      <c r="H20" s="88" t="s">
        <v>219</v>
      </c>
      <c r="I20" s="83" t="s">
        <v>70</v>
      </c>
      <c r="J20" s="83" t="s">
        <v>71</v>
      </c>
      <c r="K20" s="83" t="s">
        <v>173</v>
      </c>
      <c r="L20" s="83" t="s">
        <v>106</v>
      </c>
      <c r="M20" s="110">
        <f>+IF(K20="Máximo 2 veces",0.2,IF(K20="Entre 3 a 24 veces",0.4,IF(K20="Entre 24 a 500 veces",0.6,IF(K20="Entre 500 a 5000 veces",0.8,IF(K20="Mas de 5000 veces",1,"")))))</f>
        <v>0.2</v>
      </c>
      <c r="N20" s="95" t="str">
        <f>+IF(M20="","",IF(M20&gt;0.8,"Muy Alta",IF(AND(M20&lt;=0.8,M20&gt;0.6),"Alta",IF(AND(M20&lt;=0.6,M20&gt;0.4),"Media",IF(AND(M20&lt;=0.4,M20&gt;0.2),"Baja","Muy Baja")))))</f>
        <v>Muy Baja</v>
      </c>
      <c r="O20" s="110">
        <f>+IF(L20="Menor a 10 SMLMV o afectación a un área/proceso",0.2,IF(L20="Entre 10 y 50 SMLMV o afectación interna",0.4,IF(L20="Entre 50 y 100 SMLMV o afectación con algunos usuarios",0.6,IF(L20="Entre 100 y 500 SMLMV o fectación a nivel municipal/departamental",0.8,IF(L20="Mayor a 500 SMLMV o afectación nacional",1,"")))))</f>
        <v>0.8</v>
      </c>
      <c r="P20" s="104" t="str">
        <f>+IF(L20="Menor a 10 SMLMV o afectación a un área/proceso","Leve",IF(L20="Entre 10 y 50 SMLMV o afectación interna","Menor",IF(L20="Entre 50 y 100 SMLMV o afectación con algunos usuarios","Moderado",IF(L20="Entre 100 y 500 SMLMV o fectación a nivel municipal/departamental","Mayor",IF(L20="Mayor a 500 SMLMV o afectación nacional","Catastrófico","")))))</f>
        <v>Mayor</v>
      </c>
      <c r="Q20" s="95" t="str">
        <f>+IF(OR(K20="",L20=""),"",IF(AND(P20="Catastrófico",N20&lt;&gt;""),"Extremo",IF(AND(P20="Mayor",N20&lt;&gt;""),"Alto",IF(AND(N20="Muy Alta",O20&gt;0.1,O20&lt;0.7),"Alto",IF(AND(N20="Alta",P20="Moderado"),"Alto",IF(O20*M20&lt;0.1,"Bajo",IF(AND(N20="Alta",O20&lt;0.5),"Moderado",IF(AND(N20="Media",O20&lt;0.7),"Moderado",IF(AND(N20="Baja",OR(P20="Moderado",P20="Menor")),"Moderado",IF(AND(N20="Muy Baja",P20="Moderado"),"Moderado",))))))))))</f>
        <v>Alto</v>
      </c>
      <c r="R20" s="83" t="s">
        <v>174</v>
      </c>
      <c r="S20" s="83" t="s">
        <v>75</v>
      </c>
      <c r="T20" s="116">
        <v>0</v>
      </c>
      <c r="U20" s="24">
        <v>1</v>
      </c>
      <c r="V20" s="51" t="s">
        <v>220</v>
      </c>
      <c r="W20" s="51" t="s">
        <v>221</v>
      </c>
      <c r="X20" s="51" t="s">
        <v>99</v>
      </c>
      <c r="Y20" s="15" t="str">
        <f t="shared" si="0"/>
        <v xml:space="preserve">Lideres de procesos 
coordinación de la Oficina Asesora Planeación y la Alta Direcciónmantendrán actualizada a la alta gerencia sobre los avances y beneficios de contar con el sistema integrado de gestión,  con mediciones cuantificables y evidenciables.  (Reducción de costos laborales por disminución de accidentalidad 45001: 2018, rendimiento en tiempo, mitigación de demandas, etc), y niveles de efectividad de planes de mejoramiento. </v>
      </c>
      <c r="Z20" s="51" t="s">
        <v>222</v>
      </c>
      <c r="AA20" s="30" t="s">
        <v>76</v>
      </c>
      <c r="AB20" s="31">
        <f t="shared" si="1"/>
        <v>0.25</v>
      </c>
      <c r="AC20" s="30" t="s">
        <v>77</v>
      </c>
      <c r="AD20" s="31">
        <f t="shared" si="2"/>
        <v>0.15</v>
      </c>
      <c r="AE20" s="30" t="s">
        <v>78</v>
      </c>
      <c r="AF20" s="31">
        <f t="shared" si="3"/>
        <v>0.5</v>
      </c>
      <c r="AG20" s="30" t="s">
        <v>79</v>
      </c>
      <c r="AH20" s="31">
        <f t="shared" si="4"/>
        <v>0.1</v>
      </c>
      <c r="AI20" s="30" t="s">
        <v>80</v>
      </c>
      <c r="AJ20" s="37">
        <f t="shared" si="5"/>
        <v>0.05</v>
      </c>
      <c r="AK20" s="37">
        <f>+IF(M20="","",M20-(SUM(AB20,AD20,AF20,AH20,AJ20)*M20))</f>
        <v>-1.0000000000000009E-2</v>
      </c>
      <c r="AL20" s="110">
        <f>+IF(M20="","",MIN(AK20:AK22))</f>
        <v>-1.0000000000000009E-2</v>
      </c>
      <c r="AM20" s="92" t="str">
        <f>+IF(AL20="","",IF(AL20&gt;0.8,"Muy Alta",IF(AND(AL20&lt;=0.8,AL20&gt;0.6),"Alta",IF(AND(AL20&lt;=0.6,AL20&gt;0.4),"Media",IF(AND(AL20&lt;=0.4,AL20&gt;0.2),"Baja","Muy Baja")))))</f>
        <v>Muy Baja</v>
      </c>
      <c r="AN20" s="20">
        <f>+IF(OR(S20="",S20="No"),O20,O20-(O20*T20))</f>
        <v>0.8</v>
      </c>
      <c r="AO20" s="101">
        <f>+IF(L20="","",MIN(AN20:AN21))</f>
        <v>0.8</v>
      </c>
      <c r="AP20" s="104" t="str">
        <f>+IF(AO20="","",IF(AO20&gt;0.8,"Catastrófico",IF(AND(AO20&lt;=0.8,AO20&gt;0.6),"Mayor",IF(AND(AO20&lt;=0.6,AO20&gt;0.4),"Moderado",IF(AND(AO20&lt;=0.4,AO20&gt;0.2),"Menor","Leve")))))</f>
        <v>Mayor</v>
      </c>
      <c r="AQ20" s="97" t="str">
        <f>+IF(OR(AL20="",AO20=""),"",IF(AND(AP20="Catastrófico",AM20&lt;&gt;""),"Extremo",IF(AND(AP20="Mayor",AM20&lt;&gt;""),"Alto",IF(AND(AM20="Muy Alta",AO20&gt;0.1,AO20&lt;0.7),"Alto",IF(AND(AM20="Alta",AP20="Moderado"),"Alto",IF(AO20*AL20&lt;0.1,"Bajo",IF(AND(AM20="Alta",AO20&lt;0.5),"Moderado",IF(AND(AM20="Media",AO20&lt;0.7),"Moderado",IF(AND(AM20="Baja",OR(AP20="Moderado",AP20="Menor")),"Moderado",IF(AND(AM20="Muy Baja",AP20="Moderado"),"Moderado",))))))))))</f>
        <v>Alto</v>
      </c>
      <c r="AR20" s="84" t="s">
        <v>96</v>
      </c>
      <c r="AS20" s="78">
        <v>0.33</v>
      </c>
      <c r="AT20" s="40">
        <v>1</v>
      </c>
      <c r="AU20" s="51" t="s">
        <v>228</v>
      </c>
      <c r="AV20" s="52" t="s">
        <v>195</v>
      </c>
      <c r="AW20" s="50">
        <v>45870</v>
      </c>
      <c r="AX20" s="51" t="s">
        <v>229</v>
      </c>
      <c r="AY20" s="14" t="s">
        <v>94</v>
      </c>
      <c r="AZ20" s="14" t="s">
        <v>82</v>
      </c>
      <c r="BA20" s="83"/>
      <c r="BB20" s="75"/>
      <c r="BC20" s="89"/>
    </row>
    <row r="21" spans="1:55" s="5" customFormat="1" ht="134.25" customHeight="1" thickBot="1">
      <c r="A21" s="124"/>
      <c r="B21" s="129"/>
      <c r="C21" s="77"/>
      <c r="D21" s="77"/>
      <c r="E21" s="77"/>
      <c r="F21" s="77"/>
      <c r="G21" s="96"/>
      <c r="H21" s="79"/>
      <c r="I21" s="77"/>
      <c r="J21" s="77"/>
      <c r="K21" s="77"/>
      <c r="L21" s="77"/>
      <c r="M21" s="111"/>
      <c r="N21" s="96"/>
      <c r="O21" s="111"/>
      <c r="P21" s="105"/>
      <c r="Q21" s="96"/>
      <c r="R21" s="77"/>
      <c r="S21" s="77"/>
      <c r="T21" s="117"/>
      <c r="U21" s="25">
        <v>2</v>
      </c>
      <c r="V21" s="14" t="s">
        <v>98</v>
      </c>
      <c r="W21" s="52" t="s">
        <v>223</v>
      </c>
      <c r="X21" s="52" t="s">
        <v>95</v>
      </c>
      <c r="Y21" s="15" t="str">
        <f t="shared" si="0"/>
        <v>Lideres de procesos en coordinación de la Oficina Asesora Planeación gestionarán el cumplimiento de las metas definidas por gestion (incentivo por buen desempeño institucional a nivel de las certificaciones ICONTEC) con el fin de motivar a los funcionarios de la entidad al cumplimiento de las metas establecidas en el sistema integrado de gestión y la función pública.</v>
      </c>
      <c r="Z21" s="52" t="s">
        <v>224</v>
      </c>
      <c r="AA21" s="32" t="s">
        <v>76</v>
      </c>
      <c r="AB21" s="33">
        <f t="shared" si="1"/>
        <v>0.25</v>
      </c>
      <c r="AC21" s="32" t="s">
        <v>77</v>
      </c>
      <c r="AD21" s="33">
        <f t="shared" si="2"/>
        <v>0.15</v>
      </c>
      <c r="AE21" s="32" t="s">
        <v>78</v>
      </c>
      <c r="AF21" s="33">
        <f t="shared" si="3"/>
        <v>0.5</v>
      </c>
      <c r="AG21" s="32" t="s">
        <v>79</v>
      </c>
      <c r="AH21" s="33">
        <f t="shared" si="4"/>
        <v>0.1</v>
      </c>
      <c r="AI21" s="32" t="s">
        <v>80</v>
      </c>
      <c r="AJ21" s="38">
        <f t="shared" si="5"/>
        <v>0.05</v>
      </c>
      <c r="AK21" s="38">
        <f>+IF(AK20="","",AK20-(SUM(AB21,AD21,AF21,AH21,AJ21)*AK20))</f>
        <v>5.0000000000000044E-4</v>
      </c>
      <c r="AL21" s="111"/>
      <c r="AM21" s="93"/>
      <c r="AN21" s="21">
        <f>+IF(AND(AA20="Correctivo",AA21="Correctivo",AA22="Correctivo"),AN20-(0.3*AN20),IF(AND(AA20="Correctivo",OR(AA21="Correctivo",AA22="Correctivo")),AN20-(0.2*AN20),IF(AND(AA21="Correctivo",OR(AA20="Correctivo",AA22="Correctivo")),AN20-(0.2*AN20),IF(AND(AA22="Correctivo",OR(AA21="Correctivo",AA20="Correctivo")),AN20-(0.2*AN20),IF(OR(AA20="Correctivo",AA21="Correctivo",AA22="Correctivo"),AN20-(0.1*AN20),AN20)))))</f>
        <v>0.8</v>
      </c>
      <c r="AO21" s="102"/>
      <c r="AP21" s="105"/>
      <c r="AQ21" s="98"/>
      <c r="AR21" s="79"/>
      <c r="AS21" s="79"/>
      <c r="AT21" s="41">
        <v>2</v>
      </c>
      <c r="AU21" s="52" t="s">
        <v>97</v>
      </c>
      <c r="AV21" s="16" t="s">
        <v>87</v>
      </c>
      <c r="AW21" s="50">
        <v>45901</v>
      </c>
      <c r="AX21" s="52" t="s">
        <v>230</v>
      </c>
      <c r="AY21" s="14" t="s">
        <v>94</v>
      </c>
      <c r="AZ21" s="16" t="s">
        <v>82</v>
      </c>
      <c r="BA21" s="77"/>
      <c r="BB21" s="77"/>
      <c r="BC21" s="90"/>
    </row>
    <row r="22" spans="1:55" s="5" customFormat="1" ht="144.75" customHeight="1" thickBot="1">
      <c r="A22" s="125"/>
      <c r="B22" s="130"/>
      <c r="C22" s="76"/>
      <c r="D22" s="76"/>
      <c r="E22" s="76"/>
      <c r="F22" s="76"/>
      <c r="G22" s="100"/>
      <c r="H22" s="80"/>
      <c r="I22" s="76"/>
      <c r="J22" s="76"/>
      <c r="K22" s="76"/>
      <c r="L22" s="76"/>
      <c r="M22" s="112"/>
      <c r="N22" s="100"/>
      <c r="O22" s="112"/>
      <c r="P22" s="106"/>
      <c r="Q22" s="100"/>
      <c r="R22" s="76"/>
      <c r="S22" s="76"/>
      <c r="T22" s="118"/>
      <c r="U22" s="26">
        <v>3</v>
      </c>
      <c r="V22" s="14" t="s">
        <v>84</v>
      </c>
      <c r="W22" s="53" t="s">
        <v>225</v>
      </c>
      <c r="X22" s="53" t="s">
        <v>226</v>
      </c>
      <c r="Y22" s="15" t="str">
        <f t="shared" si="0"/>
        <v xml:space="preserve">Coordinación General: Jefe Oficina Asesora de Planeacióngestionará la capacitación de la alta gerencia en temas relacionados con el sistema integrado de gestión , con el fin de facilitar los conocimiento esenciales para mantener el sistema y entender la operacion y funcionamiento. </v>
      </c>
      <c r="Z22" s="53" t="s">
        <v>227</v>
      </c>
      <c r="AA22" s="34" t="s">
        <v>76</v>
      </c>
      <c r="AB22" s="35">
        <f t="shared" si="1"/>
        <v>0.25</v>
      </c>
      <c r="AC22" s="34" t="s">
        <v>77</v>
      </c>
      <c r="AD22" s="35">
        <f t="shared" si="2"/>
        <v>0.15</v>
      </c>
      <c r="AE22" s="34" t="s">
        <v>78</v>
      </c>
      <c r="AF22" s="35">
        <f t="shared" si="3"/>
        <v>0.5</v>
      </c>
      <c r="AG22" s="34" t="s">
        <v>79</v>
      </c>
      <c r="AH22" s="35">
        <f t="shared" si="4"/>
        <v>0.1</v>
      </c>
      <c r="AI22" s="34" t="s">
        <v>80</v>
      </c>
      <c r="AJ22" s="39">
        <f t="shared" si="5"/>
        <v>0.05</v>
      </c>
      <c r="AK22" s="39">
        <f>+IF(AK21="","",AK21-(SUM(AB22,AD22,AF22,AH22,AJ22)*AK21))</f>
        <v>-2.5000000000000066E-5</v>
      </c>
      <c r="AL22" s="112"/>
      <c r="AM22" s="94"/>
      <c r="AN22" s="22" t="e">
        <f>+IF(R20="Evitar",#REF!-(#REF!*0.1),MIN(AN21:AN21))</f>
        <v>#REF!</v>
      </c>
      <c r="AO22" s="103"/>
      <c r="AP22" s="106"/>
      <c r="AQ22" s="99"/>
      <c r="AR22" s="80"/>
      <c r="AS22" s="80"/>
      <c r="AT22" s="42">
        <v>3</v>
      </c>
      <c r="AU22" s="18" t="s">
        <v>100</v>
      </c>
      <c r="AV22" s="16" t="s">
        <v>87</v>
      </c>
      <c r="AW22" s="53" t="s">
        <v>232</v>
      </c>
      <c r="AX22" s="53" t="s">
        <v>231</v>
      </c>
      <c r="AY22" s="18" t="s">
        <v>101</v>
      </c>
      <c r="AZ22" s="18" t="s">
        <v>82</v>
      </c>
      <c r="BA22" s="76"/>
      <c r="BB22" s="76"/>
      <c r="BC22" s="91"/>
    </row>
    <row r="23" spans="1:55" s="5" customFormat="1" ht="256.5" customHeight="1" thickBot="1">
      <c r="A23" s="135" t="s">
        <v>102</v>
      </c>
      <c r="B23" s="122" t="s">
        <v>233</v>
      </c>
      <c r="C23" s="83" t="s">
        <v>67</v>
      </c>
      <c r="D23" s="83" t="s">
        <v>103</v>
      </c>
      <c r="E23" s="122" t="s">
        <v>234</v>
      </c>
      <c r="F23" s="83" t="s">
        <v>104</v>
      </c>
      <c r="G23" s="95" t="str">
        <f>+IF(OR(D23&lt;&gt;"",E23&lt;&gt;"",F23&lt;&gt;""),CONCATENATE("Posibilidad de ",D23," por ",E23," debido a ",F23),"")</f>
        <v>Posibilidad de afectación económica y reputacional por incumplimiento en los programas y obligaciones ambientales  debido a desfinanciación de las actividades y/o falta de toma de conciencia.</v>
      </c>
      <c r="H23" s="88" t="s">
        <v>235</v>
      </c>
      <c r="I23" s="83" t="s">
        <v>105</v>
      </c>
      <c r="J23" s="83" t="s">
        <v>71</v>
      </c>
      <c r="K23" s="83" t="s">
        <v>72</v>
      </c>
      <c r="L23" s="83" t="s">
        <v>106</v>
      </c>
      <c r="M23" s="110">
        <f>+IF(K23="Máximo 2 veces",0.2,IF(K23="Entre 3 a 24 veces",0.4,IF(K23="Entre 24 a 500 veces",0.6,IF(K23="Entre 500 a 5000 veces",0.8,IF(K23="Mas de 5000 veces",1,"")))))</f>
        <v>0.6</v>
      </c>
      <c r="N23" s="95" t="str">
        <f>+IF(M23="","",IF(M23&gt;0.8,"Muy Alta",IF(AND(M23&lt;=0.8,M23&gt;0.6),"Alta",IF(AND(M23&lt;=0.6,M23&gt;0.4),"Media",IF(AND(M23&lt;=0.4,M23&gt;0.2),"Baja","Muy Baja")))))</f>
        <v>Media</v>
      </c>
      <c r="O23" s="110">
        <f>+IF(L23="Menor a 10 SMLMV o afectación a un área/proceso",0.2,IF(L23="Entre 10 y 50 SMLMV o afectación interna",0.4,IF(L23="Entre 50 y 100 SMLMV o afectación con algunos usuarios",0.6,IF(L23="Entre 100 y 500 SMLMV o fectación a nivel municipal/departamental",0.8,IF(L23="Mayor a 500 SMLMV o afectación nacional",1,"")))))</f>
        <v>0.8</v>
      </c>
      <c r="P23" s="104" t="str">
        <f>+IF(L23="Menor a 10 SMLMV o afectación a un área/proceso","Leve",IF(L23="Entre 10 y 50 SMLMV o afectación interna","Menor",IF(L23="Entre 50 y 100 SMLMV o afectación con algunos usuarios","Moderado",IF(L23="Entre 100 y 500 SMLMV o fectación a nivel municipal/departamental","Mayor",IF(L23="Mayor a 500 SMLMV o afectación nacional","Catastrófico","")))))</f>
        <v>Mayor</v>
      </c>
      <c r="Q23" s="95" t="str">
        <f>+IF(OR(K23="",L23=""),"",IF(AND(P23="Catastrófico",N23&lt;&gt;""),"Extremo",IF(AND(P23="Mayor",N23&lt;&gt;""),"Alto",IF(AND(N23="Muy Alta",O23&gt;0.1,O23&lt;0.7),"Alto",IF(AND(N23="Alta",P23="Moderado"),"Alto",IF(O23*M23&lt;0.1,"Bajo",IF(AND(N23="Alta",O23&lt;0.5),"Moderado",IF(AND(N23="Media",O23&lt;0.7),"Moderado",IF(AND(N23="Baja",OR(P23="Moderado",P23="Menor")),"Moderado",IF(AND(N23="Muy Baja",P23="Moderado"),"Moderado",))))))))))</f>
        <v>Alto</v>
      </c>
      <c r="R23" s="83" t="s">
        <v>74</v>
      </c>
      <c r="S23" s="83" t="s">
        <v>75</v>
      </c>
      <c r="T23" s="116">
        <v>0</v>
      </c>
      <c r="U23" s="24">
        <v>1</v>
      </c>
      <c r="V23" s="14" t="s">
        <v>107</v>
      </c>
      <c r="W23" s="51" t="s">
        <v>236</v>
      </c>
      <c r="X23" s="51" t="s">
        <v>237</v>
      </c>
      <c r="Y23" s="15" t="str">
        <f t="shared" ref="Y23:Y25" si="6">CONCATENATE(V23,W23,X23)</f>
        <v xml:space="preserve">Coordinación General: Jefe Oficina Asesora de Planeación/ Alta Gerencia gestionarán y/o ordenarán la asignación de recursos para el cumplimiento de las metas ambientales adoptadas por la entidad, con el fin de facilitar el cumplimiento para mantener el sistema y entender la operacion y funcionamiento. </v>
      </c>
      <c r="Z23" s="51" t="s">
        <v>247</v>
      </c>
      <c r="AA23" s="30" t="s">
        <v>76</v>
      </c>
      <c r="AB23" s="31">
        <f t="shared" si="1"/>
        <v>0.25</v>
      </c>
      <c r="AC23" s="30" t="s">
        <v>77</v>
      </c>
      <c r="AD23" s="31">
        <f t="shared" si="2"/>
        <v>0.15</v>
      </c>
      <c r="AE23" s="30" t="s">
        <v>78</v>
      </c>
      <c r="AF23" s="31">
        <f t="shared" si="3"/>
        <v>0.5</v>
      </c>
      <c r="AG23" s="30" t="s">
        <v>79</v>
      </c>
      <c r="AH23" s="31">
        <f t="shared" si="4"/>
        <v>0.1</v>
      </c>
      <c r="AI23" s="30" t="s">
        <v>80</v>
      </c>
      <c r="AJ23" s="37">
        <f t="shared" si="5"/>
        <v>0.05</v>
      </c>
      <c r="AK23" s="37">
        <f>+IF(M23="","",M23-(SUM(AB23,AD23,AF23,AH23,AJ23)*M23))</f>
        <v>-3.0000000000000027E-2</v>
      </c>
      <c r="AL23" s="101">
        <f>+IF(M23="","",MIN(AK23:AK25))</f>
        <v>-3.0000000000000027E-2</v>
      </c>
      <c r="AM23" s="113" t="str">
        <f>+IF(AL23="","",IF(AL23&gt;0.8,"Muy Alta",IF(AND(AL23&lt;=0.8,AL23&gt;0.6),"Alta",IF(AND(AL23&lt;=0.6,AL23&gt;0.4),"Media",IF(AND(AL23&lt;=0.4,AL23&gt;0.2),"Baja","Muy Baja")))))</f>
        <v>Muy Baja</v>
      </c>
      <c r="AN23" s="20">
        <f>+IF(OR(S23="",S23="No"),O23,O23-(O23*T23))</f>
        <v>0.8</v>
      </c>
      <c r="AO23" s="110">
        <f>+IF(L23="","",MIN(AN24:AN25))</f>
        <v>0.72</v>
      </c>
      <c r="AP23" s="104" t="str">
        <f>+IF(AO23="","",IF(AO23&gt;0.8,"Catastrófico",IF(AND(AO23&lt;=0.8,AO23&gt;0.6),"Mayor",IF(AND(AO23&lt;=0.6,AO23&gt;0.4),"Moderado",IF(AND(AO23&lt;=0.4,AO23&gt;0.2),"Menor","Leve")))))</f>
        <v>Mayor</v>
      </c>
      <c r="AQ23" s="95" t="str">
        <f t="shared" ref="AQ23" si="7">+IF(OR(AL23="",AO23=""),"",IF(AND(AP23="Catastrófico",AM23&lt;&gt;""),"Extremo",IF(AND(AP23="Mayor",AM23&lt;&gt;""),"Alto",IF(AND(AM23="Muy Alta",AO23&gt;0.1,AO23&lt;0.7),"Alto",IF(AND(AM23="Alta",AP23="Moderado"),"Alto",IF(AO23*AL23&lt;0.1,"Bajo",IF(AND(AM23="Alta",AO23&lt;0.5),"Moderado",IF(AND(AM23="Media",AO23&lt;0.7),"Moderado",IF(AND(AM23="Baja",OR(AP23="Moderado",AP23="Menor")),"Moderado",IF(AND(AM23="Muy Baja",AP23="Moderado"),"Moderado",))))))))))</f>
        <v>Alto</v>
      </c>
      <c r="AR23" s="88" t="s">
        <v>239</v>
      </c>
      <c r="AS23" s="84"/>
      <c r="AT23" s="40">
        <v>1</v>
      </c>
      <c r="AU23" s="14" t="s">
        <v>250</v>
      </c>
      <c r="AV23" s="16" t="s">
        <v>195</v>
      </c>
      <c r="AW23" s="53" t="s">
        <v>238</v>
      </c>
      <c r="AX23" s="51" t="s">
        <v>251</v>
      </c>
      <c r="AY23" s="18" t="s">
        <v>116</v>
      </c>
      <c r="AZ23" s="14" t="s">
        <v>82</v>
      </c>
      <c r="BA23" s="83"/>
      <c r="BB23" s="75"/>
      <c r="BC23" s="89"/>
    </row>
    <row r="24" spans="1:55" s="5" customFormat="1" ht="154.5" customHeight="1" thickBot="1">
      <c r="A24" s="124"/>
      <c r="B24" s="77"/>
      <c r="C24" s="77"/>
      <c r="D24" s="77"/>
      <c r="E24" s="77"/>
      <c r="F24" s="77"/>
      <c r="G24" s="96"/>
      <c r="H24" s="79"/>
      <c r="I24" s="77"/>
      <c r="J24" s="77"/>
      <c r="K24" s="77"/>
      <c r="L24" s="77"/>
      <c r="M24" s="111"/>
      <c r="N24" s="96"/>
      <c r="O24" s="111"/>
      <c r="P24" s="105"/>
      <c r="Q24" s="96"/>
      <c r="R24" s="77"/>
      <c r="S24" s="77"/>
      <c r="T24" s="117"/>
      <c r="U24" s="25">
        <v>2</v>
      </c>
      <c r="V24" s="14" t="s">
        <v>109</v>
      </c>
      <c r="W24" s="16" t="s">
        <v>248</v>
      </c>
      <c r="X24" s="16" t="s">
        <v>110</v>
      </c>
      <c r="Y24" s="17" t="str">
        <f t="shared" si="6"/>
        <v>Coordinación General: Jefe Oficina Asesora de Planeación/ Dirección Operativa de Actividades Transitorias gestionarán las estrategias complementarias que lleven a la entidad a fortalecer su sistema de gestión ambiental innovando en la adopción de nuevas prácticas en las operaciones. (descarbonización, transformación y comercialización de residuos aprovechables, reutilización, etc)</v>
      </c>
      <c r="Z24" s="16" t="s">
        <v>111</v>
      </c>
      <c r="AA24" s="32" t="s">
        <v>112</v>
      </c>
      <c r="AB24" s="33">
        <f t="shared" ref="AB24:AB25" si="8">+IF(AA24="","",IF(AA24="Preventivo",0.25,IF(AA24="Detectivo",0.15,IF(AA24="Correctivo",0.1,))))</f>
        <v>0.1</v>
      </c>
      <c r="AC24" s="32" t="s">
        <v>77</v>
      </c>
      <c r="AD24" s="33">
        <f t="shared" ref="AD24:AD25" si="9">+IF(AC24="","",IF(AC24="Automático",0.25,IF(AC24="Manual",0.15)))</f>
        <v>0.15</v>
      </c>
      <c r="AE24" s="32" t="s">
        <v>78</v>
      </c>
      <c r="AF24" s="33">
        <f t="shared" ref="AF24:AF25" si="10">+IF(AE24="","",IF(AE24="Documentado",0.5,IF(AE24="Sin documentar",0)))</f>
        <v>0.5</v>
      </c>
      <c r="AG24" s="32" t="s">
        <v>79</v>
      </c>
      <c r="AH24" s="33">
        <f t="shared" ref="AH24:AH25" si="11">+IF(AG24="","",IF(AG24="Continua",0.1,IF(AG24="Aleatoria",0.05)))</f>
        <v>0.1</v>
      </c>
      <c r="AI24" s="32" t="s">
        <v>80</v>
      </c>
      <c r="AJ24" s="38">
        <f t="shared" ref="AJ24:AJ25" si="12">+IF(AI24="","",IF(AI24="Con registro",0.05,IF(AI24="Sin registro",0)))</f>
        <v>0.05</v>
      </c>
      <c r="AK24" s="38">
        <f>+IF(AK23="","",AK23-(SUM(AB24,AD24,AF24,AH24,AJ24)*AK23))</f>
        <v>-3.0000000000000027E-3</v>
      </c>
      <c r="AL24" s="102"/>
      <c r="AM24" s="114"/>
      <c r="AN24" s="21">
        <f>+IF(AND(AA23="Correctivo",AA24="Correctivo",AA25="Correctivo"),AN23-(0.3*AN23),IF(AND(AA23="Correctivo",OR(AA24="Correctivo",AA25="Correctivo")),AN23-(0.2*AN23),IF(AND(AA24="Correctivo",OR(AA23="Correctivo",AA25="Correctivo")),AN23-(0.2*AN23),IF(AND(AA25="Correctivo",OR(AA24="Correctivo",AA23="Correctivo")),AN23-(0.2*AN23),IF(OR(AA23="Correctivo",AA24="Correctivo",AA25="Correctivo"),AN23-(0.1*AN23),AN23)))))</f>
        <v>0.72</v>
      </c>
      <c r="AO24" s="111"/>
      <c r="AP24" s="105"/>
      <c r="AQ24" s="96"/>
      <c r="AR24" s="79"/>
      <c r="AS24" s="79"/>
      <c r="AT24" s="41">
        <v>2</v>
      </c>
      <c r="AU24" s="16" t="s">
        <v>252</v>
      </c>
      <c r="AV24" s="16" t="s">
        <v>195</v>
      </c>
      <c r="AW24" s="53" t="s">
        <v>198</v>
      </c>
      <c r="AX24" s="52" t="s">
        <v>254</v>
      </c>
      <c r="AY24" s="18" t="s">
        <v>116</v>
      </c>
      <c r="AZ24" s="16" t="s">
        <v>82</v>
      </c>
      <c r="BA24" s="77"/>
      <c r="BB24" s="77"/>
      <c r="BC24" s="90"/>
    </row>
    <row r="25" spans="1:55" s="5" customFormat="1" ht="274.5" customHeight="1" thickBot="1">
      <c r="A25" s="125"/>
      <c r="B25" s="76"/>
      <c r="C25" s="76"/>
      <c r="D25" s="76"/>
      <c r="E25" s="76"/>
      <c r="F25" s="76"/>
      <c r="G25" s="100"/>
      <c r="H25" s="80"/>
      <c r="I25" s="76"/>
      <c r="J25" s="76"/>
      <c r="K25" s="76"/>
      <c r="L25" s="76"/>
      <c r="M25" s="112"/>
      <c r="N25" s="100"/>
      <c r="O25" s="112"/>
      <c r="P25" s="106"/>
      <c r="Q25" s="100"/>
      <c r="R25" s="76"/>
      <c r="S25" s="76"/>
      <c r="T25" s="118"/>
      <c r="U25" s="26">
        <v>3</v>
      </c>
      <c r="V25" s="18" t="s">
        <v>113</v>
      </c>
      <c r="W25" s="18" t="s">
        <v>114</v>
      </c>
      <c r="X25" s="18" t="s">
        <v>249</v>
      </c>
      <c r="Y25" s="19" t="str">
        <f t="shared" si="6"/>
        <v xml:space="preserve">El Sistema de Gestión Ambiental: Dirección Operativa de Actividades Transitorias buscará promover a través de actividades de toma de conciencia y responsabilidad social y ambiental en el personal de la entidad, el mejoramiento de los indicadores y la coadyuvancia para el cumplimieto de las actividades de los programas ambientales de la entidad. (entre esas actividades podemos encontrar: participación en actividades de reforestación, participación en programas de educación ambiental,  apoyo o acuerdos de cooperación con organizaciones ambientales, etc) </v>
      </c>
      <c r="Z25" s="18" t="s">
        <v>115</v>
      </c>
      <c r="AA25" s="34" t="s">
        <v>76</v>
      </c>
      <c r="AB25" s="35">
        <f t="shared" si="8"/>
        <v>0.25</v>
      </c>
      <c r="AC25" s="34" t="s">
        <v>77</v>
      </c>
      <c r="AD25" s="35">
        <f t="shared" si="9"/>
        <v>0.15</v>
      </c>
      <c r="AE25" s="34" t="s">
        <v>78</v>
      </c>
      <c r="AF25" s="35">
        <f t="shared" si="10"/>
        <v>0.5</v>
      </c>
      <c r="AG25" s="34" t="s">
        <v>79</v>
      </c>
      <c r="AH25" s="35">
        <f t="shared" si="11"/>
        <v>0.1</v>
      </c>
      <c r="AI25" s="34" t="s">
        <v>80</v>
      </c>
      <c r="AJ25" s="39">
        <f t="shared" si="12"/>
        <v>0.05</v>
      </c>
      <c r="AK25" s="39">
        <f>+IF(AK24="","",AK24-(SUM(AB25,AD25,AF25,AH25,AJ25)*AK24))</f>
        <v>1.5000000000000039E-4</v>
      </c>
      <c r="AL25" s="103"/>
      <c r="AM25" s="115"/>
      <c r="AN25" s="22">
        <f>+IF(R23="Evitar",#REF!-(#REF!*0.1),MIN(AN24:AN24))</f>
        <v>0.72</v>
      </c>
      <c r="AO25" s="112"/>
      <c r="AP25" s="106"/>
      <c r="AQ25" s="100"/>
      <c r="AR25" s="80"/>
      <c r="AS25" s="80"/>
      <c r="AT25" s="42">
        <v>3</v>
      </c>
      <c r="AU25" s="18" t="s">
        <v>253</v>
      </c>
      <c r="AV25" s="16" t="s">
        <v>195</v>
      </c>
      <c r="AW25" s="53" t="s">
        <v>238</v>
      </c>
      <c r="AX25" s="18" t="s">
        <v>255</v>
      </c>
      <c r="AY25" s="18" t="s">
        <v>116</v>
      </c>
      <c r="AZ25" s="18" t="s">
        <v>82</v>
      </c>
      <c r="BA25" s="76"/>
      <c r="BB25" s="76"/>
      <c r="BC25" s="91"/>
    </row>
    <row r="26" spans="1:55" s="5" customFormat="1" ht="151.5" customHeight="1" thickBot="1">
      <c r="A26" s="123" t="s">
        <v>117</v>
      </c>
      <c r="B26" s="83" t="s">
        <v>124</v>
      </c>
      <c r="C26" s="83" t="s">
        <v>119</v>
      </c>
      <c r="D26" s="83" t="s">
        <v>103</v>
      </c>
      <c r="E26" s="83" t="s">
        <v>257</v>
      </c>
      <c r="F26" s="83" t="s">
        <v>256</v>
      </c>
      <c r="G26" s="95" t="str">
        <f>+IF(OR(D26&lt;&gt;"",E26&lt;&gt;"",F26&lt;&gt;""),CONCATENATE("Posibilidad de ",D26," por ",E26," debido a ",F26),"")</f>
        <v>Posibilidad de afectación económica y reputacional por incumplimiento del PIGA, generando impactos y afectaciones al medio ambiente altos, debido a falta de conciencia del personal para la separación de residuos en la fuente y uso inadecuado de la infraestructura eléctrica y red hidrosanitaria.</v>
      </c>
      <c r="H26" s="84" t="s">
        <v>258</v>
      </c>
      <c r="I26" s="83" t="s">
        <v>105</v>
      </c>
      <c r="J26" s="83" t="s">
        <v>120</v>
      </c>
      <c r="K26" s="83" t="s">
        <v>121</v>
      </c>
      <c r="L26" s="83" t="s">
        <v>106</v>
      </c>
      <c r="M26" s="110">
        <f>+IF(K26="Máximo 2 veces",0.2,IF(K26="Entre 3 a 24 veces",0.4,IF(K26="Entre 24 a 500 veces",0.6,IF(K26="Entre 500 a 5000 veces",0.8,IF(K26="Mas de 5000 veces",1,"")))))</f>
        <v>0.8</v>
      </c>
      <c r="N26" s="95" t="str">
        <f>+IF(M26="","",IF(M26&gt;0.8,"Muy Alta",IF(AND(M26&lt;=0.8,M26&gt;0.6),"Alta",IF(AND(M26&lt;=0.6,M26&gt;0.4),"Media",IF(AND(M26&lt;=0.4,M26&gt;0.2),"Baja","Muy Baja")))))</f>
        <v>Alta</v>
      </c>
      <c r="O26" s="110">
        <f>+IF(L26="Menor a 10 SMLMV o afectación a un área/proceso",0.2,IF(L26="Entre 10 y 50 SMLMV o afectación interna",0.4,IF(L26="Entre 50 y 100 SMLMV o afectación con algunos usuarios",0.6,IF(L26="Entre 100 y 500 SMLMV o fectación a nivel municipal/departamental",0.8,IF(L26="Mayor a 500 SMLMV o afectación nacional",1,"")))))</f>
        <v>0.8</v>
      </c>
      <c r="P26" s="104" t="str">
        <f>+IF(L26="Menor a 10 SMLMV o afectación a un área/proceso","Leve",IF(L26="Entre 10 y 50 SMLMV o afectación interna","Menor",IF(L26="Entre 50 y 100 SMLMV o afectación con algunos usuarios","Moderado",IF(L26="Entre 100 y 500 SMLMV o fectación a nivel municipal/departamental","Mayor",IF(L26="Mayor a 500 SMLMV o afectación nacional","Catastrófico","")))))</f>
        <v>Mayor</v>
      </c>
      <c r="Q26" s="95" t="str">
        <f>+IF(OR(K26="",L26=""),"",IF(AND(P26="Catastrófico",N26&lt;&gt;""),"Extremo",IF(AND(P26="Mayor",N26&lt;&gt;""),"Alto",IF(AND(N26="Muy Alta",O26&gt;0.1,O26&lt;0.7),"Alto",IF(AND(N26="Alta",P26="Moderado"),"Alto",IF(O26*M26&lt;0.1,"Bajo",IF(AND(N26="Alta",O26&lt;0.5),"Moderado",IF(AND(N26="Media",O26&lt;0.7),"Moderado",IF(AND(N26="Baja",OR(P26="Moderado",P26="Menor")),"Moderado",IF(AND(N26="Muy Baja",P26="Moderado"),"Moderado",))))))))))</f>
        <v>Alto</v>
      </c>
      <c r="R26" s="83" t="s">
        <v>74</v>
      </c>
      <c r="S26" s="83" t="s">
        <v>75</v>
      </c>
      <c r="T26" s="116">
        <v>0</v>
      </c>
      <c r="U26" s="24">
        <v>1</v>
      </c>
      <c r="V26" s="14" t="s">
        <v>109</v>
      </c>
      <c r="W26" s="14" t="s">
        <v>259</v>
      </c>
      <c r="X26" s="14" t="s">
        <v>260</v>
      </c>
      <c r="Y26" s="15" t="str">
        <f>CONCATENATE(V26,W26,X26)</f>
        <v>Coordinación General: Jefe Oficina Asesora de Planeación/ Dirección Operativa de Actividades Transitorias implementará estrategias para dar cumplimiento a las actividades contempladas en el numeral 9.4.3 Programa de Gestión Integral de Residuos Sólidos y garantizando las condiciones en el uso racional del recurso hídrico y energetico, las cuales deberán contar con recursos económicos necesarios para el debido cumplimiento, lo que deberá ser aprobado en el comité del SGA</v>
      </c>
      <c r="Z26" s="14" t="s">
        <v>261</v>
      </c>
      <c r="AA26" s="30" t="s">
        <v>76</v>
      </c>
      <c r="AB26" s="31">
        <f t="shared" ref="AB26" si="13">+IF(AA26="","",IF(AA26="Preventivo",0.25,IF(AA26="Detectivo",0.15,IF(AA26="Correctivo",0.1,))))</f>
        <v>0.25</v>
      </c>
      <c r="AC26" s="30" t="s">
        <v>77</v>
      </c>
      <c r="AD26" s="31">
        <f t="shared" ref="AD26" si="14">+IF(AC26="","",IF(AC26="Automático",0.25,IF(AC26="Manual",0.15)))</f>
        <v>0.15</v>
      </c>
      <c r="AE26" s="30" t="s">
        <v>78</v>
      </c>
      <c r="AF26" s="31">
        <f t="shared" ref="AF26" si="15">+IF(AE26="","",IF(AE26="Documentado",0.5,IF(AE26="Sin documentar",0)))</f>
        <v>0.5</v>
      </c>
      <c r="AG26" s="30" t="s">
        <v>79</v>
      </c>
      <c r="AH26" s="31">
        <f t="shared" ref="AH26" si="16">+IF(AG26="","",IF(AG26="Continua",0.1,IF(AG26="Aleatoria",0.05)))</f>
        <v>0.1</v>
      </c>
      <c r="AI26" s="30" t="s">
        <v>80</v>
      </c>
      <c r="AJ26" s="37">
        <f t="shared" ref="AJ26" si="17">+IF(AI26="","",IF(AI26="Con registro",0.05,IF(AI26="Sin registro",0)))</f>
        <v>0.05</v>
      </c>
      <c r="AK26" s="37">
        <f>+IF(M26="","",M26-(SUM(AB26,AD26,AF26,AH26,AJ26)*M26))</f>
        <v>-4.0000000000000036E-2</v>
      </c>
      <c r="AL26" s="110">
        <f>+IF(M26="","",MIN(AK26:AK27))</f>
        <v>-4.0000000000000036E-2</v>
      </c>
      <c r="AM26" s="92" t="str">
        <f>+IF(AL26="","",IF(AL26&gt;0.8,"Muy Alta",IF(AND(AL26&lt;=0.8,AL26&gt;0.6),"Alta",IF(AND(AL26&lt;=0.6,AL26&gt;0.4),"Media",IF(AND(AL26&lt;=0.4,AL26&gt;0.2),"Baja","Muy Baja")))))</f>
        <v>Muy Baja</v>
      </c>
      <c r="AN26" s="20">
        <f>+IF(AA26="Correctivo",O26-(SUM(AB26,AD26)*O26),O26)</f>
        <v>0.8</v>
      </c>
      <c r="AO26" s="110">
        <f>+IF(L26="","",MIN(AN27:AN27))</f>
        <v>0.8</v>
      </c>
      <c r="AP26" s="107" t="str">
        <f>+IF(AO26="","",IF(AO26&gt;0.8,"Catastrófico",IF(AND(AO26&lt;=0.8,AO26&gt;0.6),"Mayor",IF(AND(AO26&lt;=0.6,AO26&gt;0.4),"Moderado",IF(AND(AO26&lt;=0.4,AO26&gt;0.2),"Menor","Leve")))))</f>
        <v>Mayor</v>
      </c>
      <c r="AQ26" s="95" t="str">
        <f>+IF(OR(AL26="",AO26=""),"",IF(AND(AP26="Catastrófico",AM26&lt;&gt;""),"Extremo",IF(AND(AP26="Mayor",AM26&lt;&gt;""),"Alto",IF(AND(AM26="Muy Alta",AO26&gt;0.1,AO26&lt;0.7),"Alto",IF(AND(AM26="Alta",AP26="Moderado"),"Alto",IF(AO26*AL26&lt;0.1,"Bajo",IF(AND(AM26="Alta",AO26&lt;0.5),"Moderado",IF(AND(AM26="Media",AO26&lt;0.7),"Moderado",IF(AND(AM26="Baja",OR(AP26="Moderado",AP26="Menor")),"Moderado",IF(AND(AM26="Muy Baja",AP26="Moderado"),"Moderado",))))))))))</f>
        <v>Alto</v>
      </c>
      <c r="AR26" s="84" t="s">
        <v>122</v>
      </c>
      <c r="AS26" s="78">
        <v>0.15</v>
      </c>
      <c r="AT26" s="40">
        <v>1</v>
      </c>
      <c r="AU26" s="14" t="s">
        <v>268</v>
      </c>
      <c r="AV26" s="16" t="s">
        <v>87</v>
      </c>
      <c r="AW26" s="53" t="s">
        <v>198</v>
      </c>
      <c r="AX26" s="14" t="s">
        <v>264</v>
      </c>
      <c r="AY26" s="18" t="s">
        <v>116</v>
      </c>
      <c r="AZ26" s="14" t="s">
        <v>82</v>
      </c>
      <c r="BA26" s="83" t="s">
        <v>83</v>
      </c>
      <c r="BB26" s="75">
        <v>45749</v>
      </c>
      <c r="BC26" s="89"/>
    </row>
    <row r="27" spans="1:55" s="5" customFormat="1" ht="249.75" customHeight="1" thickBot="1">
      <c r="A27" s="124"/>
      <c r="B27" s="77"/>
      <c r="C27" s="77"/>
      <c r="D27" s="77"/>
      <c r="E27" s="77"/>
      <c r="F27" s="77"/>
      <c r="G27" s="96"/>
      <c r="H27" s="79"/>
      <c r="I27" s="77"/>
      <c r="J27" s="77"/>
      <c r="K27" s="77"/>
      <c r="L27" s="77"/>
      <c r="M27" s="111"/>
      <c r="N27" s="96"/>
      <c r="O27" s="111"/>
      <c r="P27" s="105"/>
      <c r="Q27" s="96"/>
      <c r="R27" s="77"/>
      <c r="S27" s="77"/>
      <c r="T27" s="117"/>
      <c r="U27" s="25">
        <v>2</v>
      </c>
      <c r="V27" s="14" t="s">
        <v>109</v>
      </c>
      <c r="W27" s="16" t="s">
        <v>262</v>
      </c>
      <c r="X27" s="16" t="s">
        <v>267</v>
      </c>
      <c r="Y27" s="17" t="str">
        <f t="shared" ref="Y27" si="18">CONCATENATE(V27,W27,X27)</f>
        <v>Coordinación General: Jefe Oficina Asesora de Planeación/ Dirección Operativa de Actividades TransitoriasSocialización a operadores y/o empresas de aseo, colaboradores, servidores públicos, para la separación y disposición efectiva de los residuos generados de la actividad y operación de la entidad, monitoreando de manera permanente los impactos ambientales generados realizando seguimientos permanentes a estas actividades, con el fin de realizar ajustes, recomendación, correctivos.</v>
      </c>
      <c r="Z27" s="16" t="s">
        <v>263</v>
      </c>
      <c r="AA27" s="32" t="s">
        <v>76</v>
      </c>
      <c r="AB27" s="33">
        <f t="shared" ref="AB27" si="19">+IF(AA27="","",IF(AA27="Preventivo",0.25,IF(AA27="Detectivo",0.15,IF(AA27="Correctivo",0.1,))))</f>
        <v>0.25</v>
      </c>
      <c r="AC27" s="32" t="s">
        <v>77</v>
      </c>
      <c r="AD27" s="33">
        <f t="shared" ref="AD27" si="20">+IF(AC27="","",IF(AC27="Automático",0.25,IF(AC27="Manual",0.15)))</f>
        <v>0.15</v>
      </c>
      <c r="AE27" s="32" t="s">
        <v>78</v>
      </c>
      <c r="AF27" s="33">
        <f t="shared" ref="AF27" si="21">+IF(AE27="","",IF(AE27="Documentado",0.5,IF(AE27="Sin documentar",0)))</f>
        <v>0.5</v>
      </c>
      <c r="AG27" s="32" t="s">
        <v>79</v>
      </c>
      <c r="AH27" s="33">
        <f t="shared" ref="AH27" si="22">+IF(AG27="","",IF(AG27="Continua",0.1,IF(AG27="Aleatoria",0.05)))</f>
        <v>0.1</v>
      </c>
      <c r="AI27" s="32" t="s">
        <v>80</v>
      </c>
      <c r="AJ27" s="38">
        <f t="shared" ref="AJ27" si="23">+IF(AI27="","",IF(AI27="Con registro",0.05,IF(AI27="Sin registro",0)))</f>
        <v>0.05</v>
      </c>
      <c r="AK27" s="38">
        <f>+IF(AK26="","",AK26-(SUM(AB27,AD27,AF27,AH27,AJ27)*AK26))</f>
        <v>2.0000000000000018E-3</v>
      </c>
      <c r="AL27" s="111"/>
      <c r="AM27" s="93"/>
      <c r="AN27" s="21">
        <f>+IF(AA27="Correctivo",AN26-(SUM(AB27,AD27)*AN26),AN26)</f>
        <v>0.8</v>
      </c>
      <c r="AO27" s="111"/>
      <c r="AP27" s="108"/>
      <c r="AQ27" s="96"/>
      <c r="AR27" s="79"/>
      <c r="AS27" s="79"/>
      <c r="AT27" s="41">
        <v>2</v>
      </c>
      <c r="AU27" s="16" t="s">
        <v>265</v>
      </c>
      <c r="AV27" s="16" t="s">
        <v>87</v>
      </c>
      <c r="AW27" s="53" t="s">
        <v>198</v>
      </c>
      <c r="AX27" s="16" t="s">
        <v>266</v>
      </c>
      <c r="AY27" s="18" t="s">
        <v>116</v>
      </c>
      <c r="AZ27" s="16" t="s">
        <v>82</v>
      </c>
      <c r="BA27" s="77"/>
      <c r="BB27" s="77"/>
      <c r="BC27" s="90"/>
    </row>
    <row r="28" spans="1:55" s="5" customFormat="1" ht="175.5" customHeight="1" thickBot="1">
      <c r="A28" s="123" t="s">
        <v>118</v>
      </c>
      <c r="B28" s="83" t="s">
        <v>126</v>
      </c>
      <c r="C28" s="83" t="s">
        <v>127</v>
      </c>
      <c r="D28" s="83" t="s">
        <v>103</v>
      </c>
      <c r="E28" s="83" t="s">
        <v>128</v>
      </c>
      <c r="F28" s="83" t="s">
        <v>129</v>
      </c>
      <c r="G28" s="95" t="str">
        <f t="shared" ref="G28" si="24">+IF(OR(D28&lt;&gt;"",E28&lt;&gt;"",F28&lt;&gt;""),CONCATENATE("Posibilidad de ",D28," por ",E28," debido a ",F28),"")</f>
        <v>Posibilidad de afectación económica y reputacional por disminución en capacidad de respuesta y afectaciones graves a la entidad y sus colaboradores, ante emergencias debido a no aplicabilidad al plan de ayuda mutua</v>
      </c>
      <c r="H28" s="84" t="s">
        <v>130</v>
      </c>
      <c r="I28" s="83" t="s">
        <v>131</v>
      </c>
      <c r="J28" s="83" t="s">
        <v>71</v>
      </c>
      <c r="K28" s="83" t="s">
        <v>93</v>
      </c>
      <c r="L28" s="83" t="s">
        <v>106</v>
      </c>
      <c r="M28" s="110">
        <f>+IF(K28="Máximo 2 veces",0.2,IF(K28="Entre 3 a 24 veces",0.4,IF(K28="Entre 24 a 500 veces",0.6,IF(K28="Entre 500 a 5000 veces",0.8,IF(K28="Mas de 5000 veces",1,"")))))</f>
        <v>0.4</v>
      </c>
      <c r="N28" s="92" t="str">
        <f>+IF(M28="","",IF(M28&gt;0.8,"Muy Alta",IF(AND(M28&lt;=0.8,M28&gt;0.6),"Alta",IF(AND(M28&lt;=0.6,M28&gt;0.4),"Media",IF(AND(M28&lt;=0.4,M28&gt;0.2),"Baja","Muy Baja")))))</f>
        <v>Baja</v>
      </c>
      <c r="O28" s="110">
        <f>+IF(L28="Menor a 10 SMLMV o afectación a un área/proceso",0.2,IF(L28="Entre 10 y 50 SMLMV o afectación interna",0.4,IF(L28="Entre 50 y 100 SMLMV o afectación con algunos usuarios",0.6,IF(L28="Entre 100 y 500 SMLMV o fectación a nivel municipal/departamental",0.8,IF(L28="Mayor a 500 SMLMV o afectación nacional",1,"")))))</f>
        <v>0.8</v>
      </c>
      <c r="P28" s="119" t="str">
        <f>+IF(L28="Menor a 10 SMLMV o afectación a un área/proceso","Leve",IF(L28="Entre 10 y 50 SMLMV o afectación interna","Menor",IF(L28="Entre 50 y 100 SMLMV o afectación con algunos usuarios","Moderado",IF(L28="Entre 100 y 500 SMLMV o fectación a nivel municipal/departamental","Mayor",IF(L28="Mayor a 500 SMLMV o afectación nacional","Catastrófico","")))))</f>
        <v>Mayor</v>
      </c>
      <c r="Q28" s="97" t="str">
        <f>+IF(OR(K28="",L28=""),"",IF(AND(P28="Catastrófico",N28&lt;&gt;""),"Extremo",IF(AND(P28="Mayor",N28&lt;&gt;""),"Alto",IF(AND(N28="Muy Alta",O28&gt;0.1,O28&lt;0.7),"Alto",IF(AND(N28="Alta",P28="Moderado"),"Alto",IF(O28*M28&lt;0.1,"Bajo",IF(AND(N28="Alta",O28&lt;0.5),"Moderado",IF(AND(N28="Media",O28&lt;0.7),"Moderado",IF(AND(N28="Baja",OR(P28="Moderado",P28="Menor")),"Moderado",IF(AND(N28="Muy Baja",P28="Moderado"),"Moderado",))))))))))</f>
        <v>Alto</v>
      </c>
      <c r="R28" s="83" t="s">
        <v>74</v>
      </c>
      <c r="S28" s="84" t="s">
        <v>75</v>
      </c>
      <c r="T28" s="116">
        <v>0</v>
      </c>
      <c r="U28" s="24">
        <v>1</v>
      </c>
      <c r="V28" s="14" t="s">
        <v>132</v>
      </c>
      <c r="W28" s="14" t="s">
        <v>133</v>
      </c>
      <c r="X28" s="14" t="s">
        <v>244</v>
      </c>
      <c r="Y28" s="15" t="str">
        <f t="shared" ref="Y28:Y29" si="25">CONCATENATE(V28,W28,X28)</f>
        <v>Coordinación General: Jefe Oficina Asesora de Planeación/ Sistema de Gestión de Seguridad y Salud en el Trabajo: Dirección Administrativa / Grupo Gestión Humana y SST implementarán el plan de ayuda mutua , definiendo con claridad los grupos de interés que participarán en el mismo,así mismo se evaluarán los riesgos, identificando los tipos de emergencias que se pueden presentar y afectar a la entidad y a su entorno, y realizar un análisis de vulnerabilidad así como los recursos disponibles, tanto en la entidad como en los grupos que harán parte del plan.</v>
      </c>
      <c r="Z28" s="14" t="s">
        <v>245</v>
      </c>
      <c r="AA28" s="30" t="s">
        <v>76</v>
      </c>
      <c r="AB28" s="31">
        <f t="shared" ref="AB28" si="26">+IF(AA28="","",IF(AA28="Preventivo",0.25,IF(AA28="Detectivo",0.15,IF(AA28="Correctivo",0.1,))))</f>
        <v>0.25</v>
      </c>
      <c r="AC28" s="30" t="s">
        <v>77</v>
      </c>
      <c r="AD28" s="31">
        <f t="shared" ref="AD28" si="27">+IF(AC28="","",IF(AC28="Automático",0.25,IF(AC28="Manual",0.15)))</f>
        <v>0.15</v>
      </c>
      <c r="AE28" s="30" t="s">
        <v>78</v>
      </c>
      <c r="AF28" s="31">
        <f t="shared" ref="AF28" si="28">+IF(AE28="","",IF(AE28="Documentado",0.5,IF(AE28="Sin documentar",0)))</f>
        <v>0.5</v>
      </c>
      <c r="AG28" s="30" t="s">
        <v>79</v>
      </c>
      <c r="AH28" s="31">
        <f t="shared" ref="AH28" si="29">+IF(AG28="","",IF(AG28="Continua",0.1,IF(AG28="Aleatoria",0.05)))</f>
        <v>0.1</v>
      </c>
      <c r="AI28" s="30" t="s">
        <v>80</v>
      </c>
      <c r="AJ28" s="37">
        <f t="shared" ref="AJ28" si="30">+IF(AI28="","",IF(AI28="Con registro",0.05,IF(AI28="Sin registro",0)))</f>
        <v>0.05</v>
      </c>
      <c r="AK28" s="37">
        <f>+IF(M28="","",M28-(SUM(AB28,AD28,AF28,AH28,AJ28)*M28))</f>
        <v>-2.0000000000000018E-2</v>
      </c>
      <c r="AL28" s="110">
        <f>+IF(M28="","",MIN(AK28:AK29))</f>
        <v>-2.0000000000000018E-2</v>
      </c>
      <c r="AM28" s="95" t="str">
        <f>+IF(AL28="","",IF(AL28&gt;0.8,"Muy Alta",IF(AND(AL28&lt;=0.8,AL28&gt;0.6),"Alta",IF(AND(AL28&lt;=0.6,AL28&gt;0.4),"Media",IF(AND(AL28&lt;=0.4,AL28&gt;0.2),"Baja","Muy Baja")))))</f>
        <v>Muy Baja</v>
      </c>
      <c r="AN28" s="37">
        <f>+IF(AA28="Correctivo",O28-(SUM(AB28,AD28)*O28),O28)</f>
        <v>0.8</v>
      </c>
      <c r="AO28" s="110">
        <f>+IF(L28="","",MIN(AN29:AN29))</f>
        <v>0.8</v>
      </c>
      <c r="AP28" s="104" t="str">
        <f>+IF(AO28="","",IF(AO28&gt;0.8,"Catastrófico",IF(AND(AO28&lt;=0.8,AO28&gt;0.6),"Mayor",IF(AND(AO28&lt;=0.6,AO28&gt;0.4),"Moderado",IF(AND(AO28&lt;=0.4,AO28&gt;0.2),"Menor","Leve")))))</f>
        <v>Mayor</v>
      </c>
      <c r="AQ28" s="97" t="str">
        <f>+IF(OR(AL28="",AO28=""),"",IF(AND(AP28="Catastrófico",AM28&lt;&gt;""),"Extremo",IF(AND(AP28="Mayor",AM28&lt;&gt;""),"Alto",IF(AND(AM28="Muy Alta",AO28&gt;0.1,AO28&lt;0.7),"Alto",IF(AND(AM28="Alta",AP28="Moderado"),"Alto",IF(AO28*AL28&lt;0.1,"Bajo",IF(AND(AM28="Alta",AO28&lt;0.5),"Moderado",IF(AND(AM28="Media",AO28&lt;0.7),"Moderado",IF(AND(AM28="Baja",OR(AP28="Moderado",AP28="Menor")),"Moderado",IF(AND(AM28="Muy Baja",AP28="Moderado"),"Moderado",))))))))))</f>
        <v>Alto</v>
      </c>
      <c r="AR28" s="84" t="s">
        <v>134</v>
      </c>
      <c r="AS28" s="84"/>
      <c r="AT28" s="40">
        <v>1</v>
      </c>
      <c r="AU28" s="14" t="s">
        <v>135</v>
      </c>
      <c r="AV28" s="16" t="s">
        <v>87</v>
      </c>
      <c r="AW28" s="53" t="s">
        <v>238</v>
      </c>
      <c r="AX28" s="14" t="s">
        <v>136</v>
      </c>
      <c r="AY28" s="14"/>
      <c r="AZ28" s="14"/>
      <c r="BA28" s="83"/>
      <c r="BB28" s="75"/>
      <c r="BC28" s="89"/>
    </row>
    <row r="29" spans="1:55" s="5" customFormat="1" ht="164.25" customHeight="1" thickBot="1">
      <c r="A29" s="124"/>
      <c r="B29" s="77"/>
      <c r="C29" s="77"/>
      <c r="D29" s="77"/>
      <c r="E29" s="77"/>
      <c r="F29" s="77"/>
      <c r="G29" s="96"/>
      <c r="H29" s="79"/>
      <c r="I29" s="77"/>
      <c r="J29" s="77"/>
      <c r="K29" s="77"/>
      <c r="L29" s="77"/>
      <c r="M29" s="111"/>
      <c r="N29" s="93"/>
      <c r="O29" s="111"/>
      <c r="P29" s="120"/>
      <c r="Q29" s="98"/>
      <c r="R29" s="77"/>
      <c r="S29" s="80"/>
      <c r="T29" s="117"/>
      <c r="U29" s="25">
        <v>2</v>
      </c>
      <c r="V29" s="14" t="s">
        <v>132</v>
      </c>
      <c r="W29" s="16" t="s">
        <v>137</v>
      </c>
      <c r="X29" s="16" t="s">
        <v>138</v>
      </c>
      <c r="Y29" s="17" t="str">
        <f t="shared" si="25"/>
        <v>Coordinación General: Jefe Oficina Asesora de Planeación/ Sistema de Gestión de Seguridad y Salud en el Trabajo: Dirección Administrativa / Grupo Gestión Humana y SST socializarán el plan de ayuda mutua con todos los funcionarios y colaboradores de la entidad con el fin de preparar la respuesta de la entidad ante la ocurrencia de emergencias</v>
      </c>
      <c r="Z29" s="16" t="s">
        <v>246</v>
      </c>
      <c r="AA29" s="32" t="s">
        <v>76</v>
      </c>
      <c r="AB29" s="33">
        <f t="shared" ref="AB29:AB30" si="31">+IF(AA29="","",IF(AA29="Preventivo",0.25,IF(AA29="Detectivo",0.15,IF(AA29="Correctivo",0.1,))))</f>
        <v>0.25</v>
      </c>
      <c r="AC29" s="32" t="s">
        <v>77</v>
      </c>
      <c r="AD29" s="33">
        <f t="shared" ref="AD29:AD30" si="32">+IF(AC29="","",IF(AC29="Automático",0.25,IF(AC29="Manual",0.15)))</f>
        <v>0.15</v>
      </c>
      <c r="AE29" s="32" t="s">
        <v>78</v>
      </c>
      <c r="AF29" s="33">
        <f t="shared" ref="AF29:AF30" si="33">+IF(AE29="","",IF(AE29="Documentado",0.5,IF(AE29="Sin documentar",0)))</f>
        <v>0.5</v>
      </c>
      <c r="AG29" s="32" t="s">
        <v>79</v>
      </c>
      <c r="AH29" s="33">
        <f t="shared" ref="AH29:AH30" si="34">+IF(AG29="","",IF(AG29="Continua",0.1,IF(AG29="Aleatoria",0.05)))</f>
        <v>0.1</v>
      </c>
      <c r="AI29" s="32" t="s">
        <v>80</v>
      </c>
      <c r="AJ29" s="38">
        <f t="shared" ref="AJ29:AJ30" si="35">+IF(AI29="","",IF(AI29="Con registro",0.05,IF(AI29="Sin registro",0)))</f>
        <v>0.05</v>
      </c>
      <c r="AK29" s="38">
        <f>+IF(AK28="","",AK28-(SUM(AB29,AD29,AF29,AH29,AJ29)*AK28))</f>
        <v>1.0000000000000009E-3</v>
      </c>
      <c r="AL29" s="111"/>
      <c r="AM29" s="96"/>
      <c r="AN29" s="37">
        <f>+IF(AA29="Correctivo",AN28-(SUM(AB29,AD29)*AN28),AN28)</f>
        <v>0.8</v>
      </c>
      <c r="AO29" s="111"/>
      <c r="AP29" s="105"/>
      <c r="AQ29" s="98"/>
      <c r="AR29" s="79"/>
      <c r="AS29" s="79"/>
      <c r="AT29" s="41">
        <v>2</v>
      </c>
      <c r="AU29" s="16" t="s">
        <v>140</v>
      </c>
      <c r="AV29" s="16" t="s">
        <v>87</v>
      </c>
      <c r="AW29" s="53" t="s">
        <v>238</v>
      </c>
      <c r="AX29" s="16" t="s">
        <v>141</v>
      </c>
      <c r="AY29" s="16"/>
      <c r="AZ29" s="16"/>
      <c r="BA29" s="77"/>
      <c r="BB29" s="77"/>
      <c r="BC29" s="90"/>
    </row>
    <row r="30" spans="1:55" s="5" customFormat="1" ht="160.5" customHeight="1" thickBot="1">
      <c r="A30" s="123" t="s">
        <v>123</v>
      </c>
      <c r="B30" s="83" t="s">
        <v>143</v>
      </c>
      <c r="C30" s="83"/>
      <c r="D30" s="83" t="s">
        <v>68</v>
      </c>
      <c r="E30" s="83" t="s">
        <v>144</v>
      </c>
      <c r="F30" s="83" t="s">
        <v>145</v>
      </c>
      <c r="G30" s="95" t="str">
        <f t="shared" ref="G30" si="36">+IF(OR(D30&lt;&gt;"",E30&lt;&gt;"",F30&lt;&gt;""),CONCATENATE("Posibilidad de ",D30," por ",E30," debido a ",F30),"")</f>
        <v>Posibilidad de efecto dañoso por afectación al agua potable debido a temporadas de lluvias y/o activación volcánica</v>
      </c>
      <c r="H30" s="84" t="s">
        <v>146</v>
      </c>
      <c r="I30" s="83" t="s">
        <v>105</v>
      </c>
      <c r="J30" s="83" t="s">
        <v>147</v>
      </c>
      <c r="K30" s="83" t="s">
        <v>93</v>
      </c>
      <c r="L30" s="83" t="s">
        <v>106</v>
      </c>
      <c r="M30" s="110">
        <f>+IF(K30="Máximo 2 veces",0.2,IF(K30="Entre 3 a 24 veces",0.4,IF(K30="Entre 24 a 500 veces",0.6,IF(K30="Entre 500 a 5000 veces",0.8,IF(K30="Mas de 5000 veces",1,"")))))</f>
        <v>0.4</v>
      </c>
      <c r="N30" s="92" t="str">
        <f>+IF(M30="","",IF(M30&gt;0.8,"Muy Alta",IF(AND(M30&lt;=0.8,M30&gt;0.6),"Alta",IF(AND(M30&lt;=0.6,M30&gt;0.4),"Media",IF(AND(M30&lt;=0.4,M30&gt;0.2),"Baja","Muy Baja")))))</f>
        <v>Baja</v>
      </c>
      <c r="O30" s="110">
        <f>+IF(L30="Menor a 10 SMLMV o afectación a un área/proceso",0.2,IF(L30="Entre 10 y 50 SMLMV o afectación interna",0.4,IF(L30="Entre 50 y 100 SMLMV o afectación con algunos usuarios",0.6,IF(L30="Entre 100 y 500 SMLMV o fectación a nivel municipal/departamental",0.8,IF(L30="Mayor a 500 SMLMV o afectación nacional",1,"")))))</f>
        <v>0.8</v>
      </c>
      <c r="P30" s="119" t="str">
        <f>+IF(L30="Menor a 10 SMLMV o afectación a un área/proceso","Leve",IF(L30="Entre 10 y 50 SMLMV o afectación interna","Menor",IF(L30="Entre 50 y 100 SMLMV o afectación con algunos usuarios","Moderado",IF(L30="Entre 100 y 500 SMLMV o fectación a nivel municipal/departamental","Mayor",IF(L30="Mayor a 500 SMLMV o afectación nacional","Catastrófico","")))))</f>
        <v>Mayor</v>
      </c>
      <c r="Q30" s="97" t="str">
        <f>+IF(OR(K30="",L30=""),"",IF(AND(P30="Catastrófico",N30&lt;&gt;""),"Extremo",IF(AND(P30="Mayor",N30&lt;&gt;""),"Alto",IF(AND(N30="Muy Alta",O30&gt;0.1,O30&lt;0.7),"Alto",IF(AND(N30="Alta",P30="Moderado"),"Alto",IF(O30*M30&lt;0.1,"Bajo",IF(AND(N30="Alta",O30&lt;0.5),"Moderado",IF(AND(N30="Media",O30&lt;0.7),"Moderado",IF(AND(N30="Baja",OR(P30="Moderado",P30="Menor")),"Moderado",IF(AND(N30="Muy Baja",P30="Moderado"),"Moderado",))))))))))</f>
        <v>Alto</v>
      </c>
      <c r="R30" s="83" t="s">
        <v>74</v>
      </c>
      <c r="S30" s="83" t="s">
        <v>75</v>
      </c>
      <c r="T30" s="116">
        <v>0</v>
      </c>
      <c r="U30" s="24">
        <v>1</v>
      </c>
      <c r="V30" s="14" t="s">
        <v>132</v>
      </c>
      <c r="W30" s="14" t="s">
        <v>148</v>
      </c>
      <c r="X30" s="14" t="s">
        <v>149</v>
      </c>
      <c r="Y30" s="15" t="str">
        <f t="shared" ref="Y30:Y31" si="37">CONCATENATE(V30,W30,X30)</f>
        <v xml:space="preserve">Coordinación General: Jefe Oficina Asesora de Planeación/ Sistema de Gestión de Seguridad y Salud en el Trabajo: Dirección Administrativa / Grupo Gestión Humana y SST  revisarán los planes de emergencia de la entidad e incluirá un protocolo en caso de contaminación del agua y el establecimiento de rutas de evacuación con puntos de suminsitro de agua potable en caso de contaminación, así mismo socializar con grupos interesados y brigadistas de la entidad </v>
      </c>
      <c r="Z30" s="14" t="s">
        <v>150</v>
      </c>
      <c r="AA30" s="30" t="s">
        <v>112</v>
      </c>
      <c r="AB30" s="31">
        <f t="shared" si="31"/>
        <v>0.1</v>
      </c>
      <c r="AC30" s="30" t="s">
        <v>77</v>
      </c>
      <c r="AD30" s="31">
        <f t="shared" si="32"/>
        <v>0.15</v>
      </c>
      <c r="AE30" s="30" t="s">
        <v>78</v>
      </c>
      <c r="AF30" s="31">
        <f t="shared" si="33"/>
        <v>0.5</v>
      </c>
      <c r="AG30" s="30" t="s">
        <v>79</v>
      </c>
      <c r="AH30" s="31">
        <f t="shared" si="34"/>
        <v>0.1</v>
      </c>
      <c r="AI30" s="30" t="s">
        <v>80</v>
      </c>
      <c r="AJ30" s="37">
        <f t="shared" si="35"/>
        <v>0.05</v>
      </c>
      <c r="AK30" s="37">
        <f>+IF(M30="","",M30-(SUM(AB30,AD30,AF30,AH30,AJ30)*M30))</f>
        <v>3.999999999999998E-2</v>
      </c>
      <c r="AL30" s="110" t="e">
        <f>+IF(M30="","",MIN(AK30:AK31))</f>
        <v>#REF!</v>
      </c>
      <c r="AM30" s="113" t="e">
        <f>+IF(AL30="","",IF(AL30&gt;0.8,"Muy Alta",IF(AND(AL30&lt;=0.8,AL30&gt;0.6),"Alta",IF(AND(AL30&lt;=0.6,AL30&gt;0.4),"Media",IF(AND(AL30&lt;=0.4,AL30&gt;0.2),"Baja","Muy Baja")))))</f>
        <v>#REF!</v>
      </c>
      <c r="AN30" s="58">
        <f>+IF(AA30="Correctivo",O30-(SUM(AB30,AD30)*O30),O30)</f>
        <v>0.60000000000000009</v>
      </c>
      <c r="AO30" s="101">
        <f>+IF(L30="","",MIN(AN31:AN31))</f>
        <v>0.60000000000000009</v>
      </c>
      <c r="AP30" s="107" t="str">
        <f>+IF(AO30="","",IF(AO30&gt;0.8,"Catastrófico",IF(AND(AO30&lt;=0.8,AO30&gt;0.6),"Mayor",IF(AND(AO30&lt;=0.6,AO30&gt;0.4),"Moderado",IF(AND(AO30&lt;=0.4,AO30&gt;0.2),"Menor","Leve")))))</f>
        <v>Moderado</v>
      </c>
      <c r="AQ30" s="97" t="e">
        <f>+IF(OR(AL30="",AO30=""),"",IF(AND(AP30="Catastrófico",AM30&lt;&gt;""),"Extremo",IF(AND(AP30="Mayor",AM30&lt;&gt;""),"Alto",IF(AND(AM30="Muy Alta",AO30&gt;0.1,AO30&lt;0.7),"Alto",IF(AND(AM30="Alta",AP30="Moderado"),"Alto",IF(AO30*AL30&lt;0.1,"Bajo",IF(AND(AM30="Alta",AO30&lt;0.5),"Moderado",IF(AND(AM30="Media",AO30&lt;0.7),"Moderado",IF(AND(AM30="Baja",OR(AP30="Moderado",AP30="Menor")),"Moderado",IF(AND(AM30="Muy Baja",AP30="Moderado"),"Moderado",))))))))))</f>
        <v>#REF!</v>
      </c>
      <c r="AR30" s="84" t="s">
        <v>151</v>
      </c>
      <c r="AS30" s="84"/>
      <c r="AT30" s="40">
        <v>1</v>
      </c>
      <c r="AU30" s="14" t="s">
        <v>152</v>
      </c>
      <c r="AV30" s="16" t="s">
        <v>87</v>
      </c>
      <c r="AW30" s="53" t="s">
        <v>238</v>
      </c>
      <c r="AX30" s="14" t="s">
        <v>153</v>
      </c>
      <c r="AY30" s="14"/>
      <c r="AZ30" s="14"/>
      <c r="BA30" s="83"/>
      <c r="BB30" s="75"/>
      <c r="BC30" s="89"/>
    </row>
    <row r="31" spans="1:55" s="5" customFormat="1" ht="201" customHeight="1" thickBot="1">
      <c r="A31" s="125"/>
      <c r="B31" s="76"/>
      <c r="C31" s="76"/>
      <c r="D31" s="76"/>
      <c r="E31" s="76"/>
      <c r="F31" s="76"/>
      <c r="G31" s="100"/>
      <c r="H31" s="80"/>
      <c r="I31" s="76"/>
      <c r="J31" s="76"/>
      <c r="K31" s="76"/>
      <c r="L31" s="76"/>
      <c r="M31" s="112"/>
      <c r="N31" s="94"/>
      <c r="O31" s="112"/>
      <c r="P31" s="121"/>
      <c r="Q31" s="99"/>
      <c r="R31" s="76"/>
      <c r="S31" s="76"/>
      <c r="T31" s="118"/>
      <c r="U31" s="26">
        <v>2</v>
      </c>
      <c r="V31" s="14" t="s">
        <v>132</v>
      </c>
      <c r="W31" s="18" t="s">
        <v>242</v>
      </c>
      <c r="X31" s="18" t="s">
        <v>154</v>
      </c>
      <c r="Y31" s="19" t="str">
        <f t="shared" si="37"/>
        <v>Coordinación General: Jefe Oficina Asesora de Planeación/ Sistema de Gestión de Seguridad y Salud en el Trabajo: Dirección Administrativa / Grupo Gestión Humana y SSTSe articulara atraves del plan de ayuda mutua la comunicación con la empresa operadora del servicio de acueducto y acantarillado para establecer canales de comunicación eficiente y efectiva, sobre el suministro y estado del agua potable</v>
      </c>
      <c r="Z31" s="18" t="s">
        <v>155</v>
      </c>
      <c r="AA31" s="34" t="s">
        <v>76</v>
      </c>
      <c r="AB31" s="35">
        <f t="shared" ref="AB31:AB32" si="38">+IF(AA31="","",IF(AA31="Preventivo",0.25,IF(AA31="Detectivo",0.15,IF(AA31="Correctivo",0.1,))))</f>
        <v>0.25</v>
      </c>
      <c r="AC31" s="34" t="s">
        <v>77</v>
      </c>
      <c r="AD31" s="35">
        <f t="shared" ref="AD31:AD32" si="39">+IF(AC31="","",IF(AC31="Automático",0.25,IF(AC31="Manual",0.15)))</f>
        <v>0.15</v>
      </c>
      <c r="AE31" s="34" t="s">
        <v>78</v>
      </c>
      <c r="AF31" s="35">
        <f t="shared" ref="AF31:AF32" si="40">+IF(AE31="","",IF(AE31="Documentado",0.5,IF(AE31="Sin documentar",0)))</f>
        <v>0.5</v>
      </c>
      <c r="AG31" s="34" t="s">
        <v>79</v>
      </c>
      <c r="AH31" s="35">
        <f t="shared" ref="AH31:AH32" si="41">+IF(AG31="","",IF(AG31="Continua",0.1,IF(AG31="Aleatoria",0.05)))</f>
        <v>0.1</v>
      </c>
      <c r="AI31" s="34" t="s">
        <v>80</v>
      </c>
      <c r="AJ31" s="39">
        <f t="shared" ref="AJ31:AJ32" si="42">+IF(AI31="","",IF(AI31="Con registro",0.05,IF(AI31="Sin registro",0)))</f>
        <v>0.05</v>
      </c>
      <c r="AK31" s="39" t="e">
        <f>+IF(#REF!="","",#REF!-(SUM(AB31,AD31,AF31,AH31,AJ31)*#REF!))</f>
        <v>#REF!</v>
      </c>
      <c r="AL31" s="111"/>
      <c r="AM31" s="114"/>
      <c r="AN31" s="58">
        <f>+IF(AA31="Correctivo",AN30-(SUM(AB31,AD31)*AN30),AN30)</f>
        <v>0.60000000000000009</v>
      </c>
      <c r="AO31" s="103"/>
      <c r="AP31" s="108"/>
      <c r="AQ31" s="98"/>
      <c r="AR31" s="80"/>
      <c r="AS31" s="80"/>
      <c r="AT31" s="42">
        <v>2</v>
      </c>
      <c r="AU31" s="18" t="s">
        <v>243</v>
      </c>
      <c r="AV31" s="16" t="s">
        <v>87</v>
      </c>
      <c r="AW31" s="53" t="s">
        <v>238</v>
      </c>
      <c r="AX31" s="18" t="s">
        <v>142</v>
      </c>
      <c r="AY31" s="18"/>
      <c r="AZ31" s="18"/>
      <c r="BA31" s="76"/>
      <c r="BB31" s="76"/>
      <c r="BC31" s="91"/>
    </row>
    <row r="32" spans="1:55" s="5" customFormat="1" ht="139.5" customHeight="1" thickBot="1">
      <c r="A32" s="123" t="s">
        <v>125</v>
      </c>
      <c r="B32" s="83" t="s">
        <v>143</v>
      </c>
      <c r="C32" s="83" t="s">
        <v>119</v>
      </c>
      <c r="D32" s="83" t="s">
        <v>103</v>
      </c>
      <c r="E32" s="83" t="s">
        <v>240</v>
      </c>
      <c r="F32" s="83" t="s">
        <v>156</v>
      </c>
      <c r="G32" s="95" t="str">
        <f>+IF(OR(D32&lt;&gt;"",E32&lt;&gt;"",F32&lt;&gt;""),CONCATENATE("Posibilidad de ",D32," por ",E32," debido a ",F32),"")</f>
        <v xml:space="preserve">Posibilidad de afectación económica y reputacional por multas, indemnizaciones, sanciones por accidentes o afectaciones a los colaboradores de la entidad, por fallas en la infraestructura física , uso inadecuado en los elementos de proteccion personal o exposición a ambientes o actividades de riesgo debido a falta de identificación y reporte de actos y condiciones inseguras  </v>
      </c>
      <c r="H32" s="84" t="s">
        <v>157</v>
      </c>
      <c r="I32" s="83" t="s">
        <v>131</v>
      </c>
      <c r="J32" s="83" t="s">
        <v>71</v>
      </c>
      <c r="K32" s="83" t="s">
        <v>121</v>
      </c>
      <c r="L32" s="83" t="s">
        <v>73</v>
      </c>
      <c r="M32" s="110">
        <f>+IF(K32="Máximo 2 veces",0.2,IF(K32="Entre 3 a 24 veces",0.4,IF(K32="Entre 24 a 500 veces",0.6,IF(K32="Entre 500 a 5000 veces",0.8,IF(K32="Mas de 5000 veces",1,"")))))</f>
        <v>0.8</v>
      </c>
      <c r="N32" s="95" t="str">
        <f>+IF(M32="","",IF(M32&gt;0.8,"Muy Alta",IF(AND(M32&lt;=0.8,M32&gt;0.6),"Alta",IF(AND(M32&lt;=0.6,M32&gt;0.4),"Media",IF(AND(M32&lt;=0.4,M32&gt;0.2),"Baja","Muy Baja")))))</f>
        <v>Alta</v>
      </c>
      <c r="O32" s="110">
        <f>+IF(L32="Menor a 10 SMLMV o afectación a un área/proceso",0.2,IF(L32="Entre 10 y 50 SMLMV o afectación interna",0.4,IF(L32="Entre 50 y 100 SMLMV o afectación con algunos usuarios",0.6,IF(L32="Entre 100 y 500 SMLMV o fectación a nivel municipal/departamental",0.8,IF(L32="Mayor a 500 SMLMV o afectación nacional",1,"")))))</f>
        <v>0.6</v>
      </c>
      <c r="P32" s="104" t="str">
        <f>+IF(L32="Menor a 10 SMLMV o afectación a un área/proceso","Leve",IF(L32="Entre 10 y 50 SMLMV o afectación interna","Menor",IF(L32="Entre 50 y 100 SMLMV o afectación con algunos usuarios","Moderado",IF(L32="Entre 100 y 500 SMLMV o fectación a nivel municipal/departamental","Mayor",IF(L32="Mayor a 500 SMLMV o afectación nacional","Catastrófico","")))))</f>
        <v>Moderado</v>
      </c>
      <c r="Q32" s="95" t="str">
        <f>+IF(OR(K32="",L32=""),"",IF(AND(P32="Catastrófico",N32&lt;&gt;""),"Extremo",IF(AND(P32="Mayor",N32&lt;&gt;""),"Alto",IF(AND(N32="Muy Alta",O32&gt;0.1,O32&lt;0.7),"Alto",IF(AND(N32="Alta",P32="Moderado"),"Alto",IF(O32*M32&lt;0.1,"Bajo",IF(AND(N32="Alta",O32&lt;0.5),"Moderado",IF(AND(N32="Media",O32&lt;0.7),"Moderado",IF(AND(N32="Baja",OR(P32="Moderado",P32="Menor")),"Moderado",IF(AND(N32="Muy Baja",P32="Moderado"),"Moderado",))))))))))</f>
        <v>Alto</v>
      </c>
      <c r="R32" s="83" t="s">
        <v>74</v>
      </c>
      <c r="S32" s="83" t="s">
        <v>241</v>
      </c>
      <c r="T32" s="116">
        <v>0</v>
      </c>
      <c r="U32" s="24">
        <v>1</v>
      </c>
      <c r="V32" s="14" t="s">
        <v>132</v>
      </c>
      <c r="W32" s="14" t="s">
        <v>158</v>
      </c>
      <c r="X32" s="14" t="s">
        <v>159</v>
      </c>
      <c r="Y32" s="15" t="str">
        <f t="shared" ref="Y32" si="43">CONCATENATE(V32,W32,X32)</f>
        <v xml:space="preserve">Coordinación General: Jefe Oficina Asesora de Planeación/ Sistema de Gestión de Seguridad y Salud en el Trabajo: Dirección Administrativa / Grupo Gestión Humana y SSTSe requerirá la intervención preventivas y/o de las locaciones donde se desarrollan las actividades de los servidores de la entidada fin de evitar condiciones inseguras o riesgos en el desarrollo de las mismas. </v>
      </c>
      <c r="Z32" s="14" t="s">
        <v>160</v>
      </c>
      <c r="AA32" s="30" t="s">
        <v>76</v>
      </c>
      <c r="AB32" s="31">
        <f t="shared" si="38"/>
        <v>0.25</v>
      </c>
      <c r="AC32" s="30" t="s">
        <v>77</v>
      </c>
      <c r="AD32" s="31">
        <f t="shared" si="39"/>
        <v>0.15</v>
      </c>
      <c r="AE32" s="30" t="s">
        <v>78</v>
      </c>
      <c r="AF32" s="31">
        <f t="shared" si="40"/>
        <v>0.5</v>
      </c>
      <c r="AG32" s="30" t="s">
        <v>79</v>
      </c>
      <c r="AH32" s="31">
        <f t="shared" si="41"/>
        <v>0.1</v>
      </c>
      <c r="AI32" s="30" t="s">
        <v>80</v>
      </c>
      <c r="AJ32" s="37">
        <f t="shared" si="42"/>
        <v>0.05</v>
      </c>
      <c r="AK32" s="37">
        <f>+IF(M32="","",M32-(SUM(AB32,AD32,AF32,AH32,AJ32)*M32))</f>
        <v>-4.0000000000000036E-2</v>
      </c>
      <c r="AL32" s="101">
        <f>+IF(M32="","",MIN(AK32:AK34))</f>
        <v>-4.0000000000000036E-2</v>
      </c>
      <c r="AM32" s="113" t="str">
        <f>+IF(AL32="","",IF(AL32&gt;0.8,"Muy Alta",IF(AND(AL32&lt;=0.8,AL32&gt;0.6),"Alta",IF(AND(AL32&lt;=0.6,AL32&gt;0.4),"Media",IF(AND(AL32&lt;=0.4,AL32&gt;0.2),"Baja","Muy Baja")))))</f>
        <v>Muy Baja</v>
      </c>
      <c r="AN32" s="58">
        <f>+IF(OR(S32="",S32="No"),O32,O32-(O32*T32))</f>
        <v>0.6</v>
      </c>
      <c r="AO32" s="101">
        <f>+IF(L32="","",MIN(AN33:AN34))</f>
        <v>0.6</v>
      </c>
      <c r="AP32" s="107" t="str">
        <f>+IF(AO32="","",IF(AO32&gt;0.8,"Catastrófico",IF(AND(AO32&lt;=0.8,AO32&gt;0.6),"Mayor",IF(AND(AO32&lt;=0.6,AO32&gt;0.4),"Moderado",IF(AND(AO32&lt;=0.4,AO32&gt;0.2),"Menor","Leve")))))</f>
        <v>Moderado</v>
      </c>
      <c r="AQ32" s="85" t="str">
        <f t="shared" ref="AQ32" si="44">+IF(OR(AL32="",AO32=""),"",IF(AND(AP32="Catastrófico",AM32&lt;&gt;""),"Extremo",IF(AND(AP32="Mayor",AM32&lt;&gt;""),"Alto",IF(AND(AM32="Muy Alta",AO32&gt;0.1,AO32&lt;0.7),"Alto",IF(AND(AM32="Alta",AP32="Moderado"),"Alto",IF(AO32*AL32&lt;0.1,"Bajo",IF(AND(AM32="Alta",AO32&lt;0.5),"Moderado",IF(AND(AM32="Media",AO32&lt;0.7),"Moderado",IF(AND(AM32="Baja",OR(AP32="Moderado",AP32="Menor")),"Moderado",IF(AND(AM32="Muy Baja",AP32="Moderado"),"Moderado",))))))))))</f>
        <v>Bajo</v>
      </c>
      <c r="AR32" s="84" t="s">
        <v>161</v>
      </c>
      <c r="AS32" s="78"/>
      <c r="AT32" s="40">
        <v>1</v>
      </c>
      <c r="AU32" s="14" t="s">
        <v>162</v>
      </c>
      <c r="AV32" s="16" t="s">
        <v>87</v>
      </c>
      <c r="AW32" s="53" t="s">
        <v>238</v>
      </c>
      <c r="AX32" s="14" t="s">
        <v>163</v>
      </c>
      <c r="AY32" s="14"/>
      <c r="AZ32" s="14"/>
      <c r="BA32" s="83"/>
      <c r="BB32" s="75"/>
      <c r="BC32" s="89"/>
    </row>
    <row r="33" spans="1:55" s="5" customFormat="1" ht="134.25" customHeight="1" thickBot="1">
      <c r="A33" s="124"/>
      <c r="B33" s="77"/>
      <c r="C33" s="77"/>
      <c r="D33" s="77"/>
      <c r="E33" s="77"/>
      <c r="F33" s="77"/>
      <c r="G33" s="96"/>
      <c r="H33" s="79"/>
      <c r="I33" s="77"/>
      <c r="J33" s="77"/>
      <c r="K33" s="77"/>
      <c r="L33" s="77"/>
      <c r="M33" s="111"/>
      <c r="N33" s="96"/>
      <c r="O33" s="111"/>
      <c r="P33" s="105"/>
      <c r="Q33" s="96"/>
      <c r="R33" s="77"/>
      <c r="S33" s="77"/>
      <c r="T33" s="117"/>
      <c r="U33" s="25">
        <v>2</v>
      </c>
      <c r="V33" s="14" t="s">
        <v>132</v>
      </c>
      <c r="W33" s="5" t="s">
        <v>164</v>
      </c>
      <c r="X33" s="16" t="s">
        <v>165</v>
      </c>
      <c r="Y33" s="17" t="str">
        <f>CONCATENATE(V33,W34,X33)</f>
        <v xml:space="preserve">Coordinación General: Jefe Oficina Asesora de Planeación/ Sistema de Gestión de Seguridad y Salud en el Trabajo: Dirección Administrativa / Grupo Gestión Humana y SSTRealizarán seguimiento permanente al cumplimiento de las dispociones frente al reporte de condiciones inseguras , como insumo para los planes de manejo de las condiciones reportadas y la toma de decisiones frente a los respectivos reportes </v>
      </c>
      <c r="Z33" s="16" t="s">
        <v>139</v>
      </c>
      <c r="AA33" s="32" t="s">
        <v>76</v>
      </c>
      <c r="AB33" s="33">
        <f t="shared" ref="AB33:AB34" si="45">+IF(AA33="","",IF(AA33="Preventivo",0.25,IF(AA33="Detectivo",0.15,IF(AA33="Correctivo",0.1,))))</f>
        <v>0.25</v>
      </c>
      <c r="AC33" s="32" t="s">
        <v>77</v>
      </c>
      <c r="AD33" s="33">
        <f t="shared" ref="AD33:AD34" si="46">+IF(AC33="","",IF(AC33="Automático",0.25,IF(AC33="Manual",0.15)))</f>
        <v>0.15</v>
      </c>
      <c r="AE33" s="32" t="s">
        <v>78</v>
      </c>
      <c r="AF33" s="33">
        <f t="shared" ref="AF33:AF34" si="47">+IF(AE33="","",IF(AE33="Documentado",0.5,IF(AE33="Sin documentar",0)))</f>
        <v>0.5</v>
      </c>
      <c r="AG33" s="32" t="s">
        <v>79</v>
      </c>
      <c r="AH33" s="33">
        <f t="shared" ref="AH33:AH34" si="48">+IF(AG33="","",IF(AG33="Continua",0.1,IF(AG33="Aleatoria",0.05)))</f>
        <v>0.1</v>
      </c>
      <c r="AI33" s="32" t="s">
        <v>80</v>
      </c>
      <c r="AJ33" s="38">
        <f t="shared" ref="AJ33:AJ34" si="49">+IF(AI33="","",IF(AI33="Con registro",0.05,IF(AI33="Sin registro",0)))</f>
        <v>0.05</v>
      </c>
      <c r="AK33" s="38">
        <f>+IF(AK32="","",AK32-(SUM(AB33,AD33,AF33,AH33,AJ33)*AK32))</f>
        <v>2.0000000000000018E-3</v>
      </c>
      <c r="AL33" s="102"/>
      <c r="AM33" s="114"/>
      <c r="AN33" s="59">
        <f>+IF(AND(AA32="Correctivo",AA33="Correctivo",AA34="Correctivo"),AN32-(0.3*AN32),IF(AND(AA32="Correctivo",OR(AA33="Correctivo",AA34="Correctivo")),AN32-(0.2*AN32),IF(AND(AA33="Correctivo",OR(AA32="Correctivo",AA34="Correctivo")),AN32-(0.2*AN32),IF(AND(AA34="Correctivo",OR(AA33="Correctivo",AA32="Correctivo")),AN32-(0.2*AN32),IF(OR(AA32="Correctivo",AA33="Correctivo",AA34="Correctivo"),AN32-(0.1*AN32),AN32)))))</f>
        <v>0.6</v>
      </c>
      <c r="AO33" s="102"/>
      <c r="AP33" s="109"/>
      <c r="AQ33" s="86"/>
      <c r="AR33" s="79"/>
      <c r="AS33" s="79"/>
      <c r="AT33" s="41">
        <v>2</v>
      </c>
      <c r="AU33" s="16" t="s">
        <v>166</v>
      </c>
      <c r="AV33" s="16" t="s">
        <v>87</v>
      </c>
      <c r="AW33" s="53" t="s">
        <v>238</v>
      </c>
      <c r="AX33" s="16" t="s">
        <v>167</v>
      </c>
      <c r="AY33" s="16"/>
      <c r="AZ33" s="16"/>
      <c r="BA33" s="77"/>
      <c r="BB33" s="77"/>
      <c r="BC33" s="90"/>
    </row>
    <row r="34" spans="1:55" s="5" customFormat="1" ht="144.75" customHeight="1" thickBot="1">
      <c r="A34" s="125"/>
      <c r="B34" s="76"/>
      <c r="C34" s="76"/>
      <c r="D34" s="76"/>
      <c r="E34" s="76"/>
      <c r="F34" s="76"/>
      <c r="G34" s="100"/>
      <c r="H34" s="80"/>
      <c r="I34" s="76"/>
      <c r="J34" s="76"/>
      <c r="K34" s="76"/>
      <c r="L34" s="76"/>
      <c r="M34" s="112"/>
      <c r="N34" s="100"/>
      <c r="O34" s="112"/>
      <c r="P34" s="106"/>
      <c r="Q34" s="100"/>
      <c r="R34" s="76"/>
      <c r="S34" s="76"/>
      <c r="T34" s="118"/>
      <c r="U34" s="26">
        <v>3</v>
      </c>
      <c r="V34" s="14" t="s">
        <v>132</v>
      </c>
      <c r="W34" s="16" t="s">
        <v>168</v>
      </c>
      <c r="X34" s="18" t="s">
        <v>169</v>
      </c>
      <c r="Y34" s="17" t="str">
        <f>CONCATENATE(V34,W34,X34)</f>
        <v>Coordinación General: Jefe Oficina Asesora de Planeación/ Sistema de Gestión de Seguridad y Salud en el Trabajo: Dirección Administrativa / Grupo Gestión Humana y SSTRealizarán seguimiento permanente al cumplimiento de las dispociones frente al reporte de condiciones inseguras , así como la verificación general de estos, y el diagnóstico de situaciones adicionales en cada sitio de trabajo.</v>
      </c>
      <c r="Z34" s="18" t="s">
        <v>170</v>
      </c>
      <c r="AA34" s="34" t="s">
        <v>76</v>
      </c>
      <c r="AB34" s="35">
        <f t="shared" si="45"/>
        <v>0.25</v>
      </c>
      <c r="AC34" s="34" t="s">
        <v>77</v>
      </c>
      <c r="AD34" s="35">
        <f t="shared" si="46"/>
        <v>0.15</v>
      </c>
      <c r="AE34" s="34" t="s">
        <v>78</v>
      </c>
      <c r="AF34" s="35">
        <f t="shared" si="47"/>
        <v>0.5</v>
      </c>
      <c r="AG34" s="34" t="s">
        <v>79</v>
      </c>
      <c r="AH34" s="35">
        <f t="shared" si="48"/>
        <v>0.1</v>
      </c>
      <c r="AI34" s="34" t="s">
        <v>80</v>
      </c>
      <c r="AJ34" s="39">
        <f t="shared" si="49"/>
        <v>0.05</v>
      </c>
      <c r="AK34" s="39">
        <f>+IF(AK33="","",AK33-(SUM(AB34,AD34,AF34,AH34,AJ34)*AK33))</f>
        <v>-1.0000000000000026E-4</v>
      </c>
      <c r="AL34" s="103"/>
      <c r="AM34" s="115"/>
      <c r="AN34" s="60">
        <f>+IF(R32="Evitar",#REF!-(#REF!*0.1),MIN(AN33:AN33))</f>
        <v>0.6</v>
      </c>
      <c r="AO34" s="103"/>
      <c r="AP34" s="108"/>
      <c r="AQ34" s="87"/>
      <c r="AR34" s="80"/>
      <c r="AS34" s="80"/>
      <c r="AT34" s="42">
        <v>3</v>
      </c>
      <c r="AU34" s="18" t="s">
        <v>171</v>
      </c>
      <c r="AV34" s="16" t="s">
        <v>87</v>
      </c>
      <c r="AW34" s="53" t="s">
        <v>238</v>
      </c>
      <c r="AX34" s="18" t="s">
        <v>172</v>
      </c>
      <c r="AY34" s="18"/>
      <c r="AZ34" s="18"/>
      <c r="BA34" s="76"/>
      <c r="BB34" s="76"/>
      <c r="BC34" s="91"/>
    </row>
    <row r="1048558" spans="49:49" ht="29.25" thickBot="1">
      <c r="AW1048558" s="18" t="s">
        <v>108</v>
      </c>
    </row>
  </sheetData>
  <sheetProtection formatCells="0" formatColumns="0" formatRows="0" insertColumns="0" insertRows="0" insertHyperlinks="0" deleteColumns="0" deleteRows="0" sort="0" autoFilter="0" pivotTables="0"/>
  <mergeCells count="269">
    <mergeCell ref="BC13:BC14"/>
    <mergeCell ref="BB13:BB14"/>
    <mergeCell ref="A6:C6"/>
    <mergeCell ref="D6:BC6"/>
    <mergeCell ref="A8:C8"/>
    <mergeCell ref="D8:BC8"/>
    <mergeCell ref="A10:C10"/>
    <mergeCell ref="D10:BC10"/>
    <mergeCell ref="A12:Q12"/>
    <mergeCell ref="R12:AZ12"/>
    <mergeCell ref="BA12:BC12"/>
    <mergeCell ref="A13:G13"/>
    <mergeCell ref="H13:L13"/>
    <mergeCell ref="M13:Q13"/>
    <mergeCell ref="R13:T13"/>
    <mergeCell ref="U13:Z13"/>
    <mergeCell ref="AA13:AD13"/>
    <mergeCell ref="AE13:AJ13"/>
    <mergeCell ref="AK13:AQ13"/>
    <mergeCell ref="AR13:AS13"/>
    <mergeCell ref="AT13:AZ13"/>
    <mergeCell ref="M14:N14"/>
    <mergeCell ref="O14:P14"/>
    <mergeCell ref="AL14:AM14"/>
    <mergeCell ref="AO14:AP14"/>
    <mergeCell ref="A15:A17"/>
    <mergeCell ref="A18:A19"/>
    <mergeCell ref="A20:A22"/>
    <mergeCell ref="A23:A25"/>
    <mergeCell ref="C15:C17"/>
    <mergeCell ref="C18:C19"/>
    <mergeCell ref="C20:C22"/>
    <mergeCell ref="C23:C25"/>
    <mergeCell ref="E15:E17"/>
    <mergeCell ref="E18:E19"/>
    <mergeCell ref="E20:E22"/>
    <mergeCell ref="E23:E25"/>
    <mergeCell ref="G15:G17"/>
    <mergeCell ref="G18:G19"/>
    <mergeCell ref="G20:G22"/>
    <mergeCell ref="G23:G25"/>
    <mergeCell ref="I15:I17"/>
    <mergeCell ref="I18:I19"/>
    <mergeCell ref="I20:I22"/>
    <mergeCell ref="I23:I25"/>
    <mergeCell ref="A26:A27"/>
    <mergeCell ref="A28:A29"/>
    <mergeCell ref="A30:A31"/>
    <mergeCell ref="A32:A34"/>
    <mergeCell ref="B15:B17"/>
    <mergeCell ref="B18:B19"/>
    <mergeCell ref="B20:B22"/>
    <mergeCell ref="B23:B25"/>
    <mergeCell ref="B26:B27"/>
    <mergeCell ref="B28:B29"/>
    <mergeCell ref="B30:B31"/>
    <mergeCell ref="B32:B34"/>
    <mergeCell ref="C26:C27"/>
    <mergeCell ref="C28:C29"/>
    <mergeCell ref="C30:C31"/>
    <mergeCell ref="C32:C34"/>
    <mergeCell ref="D15:D17"/>
    <mergeCell ref="D18:D19"/>
    <mergeCell ref="D20:D22"/>
    <mergeCell ref="D23:D25"/>
    <mergeCell ref="D26:D27"/>
    <mergeCell ref="D28:D29"/>
    <mergeCell ref="D30:D31"/>
    <mergeCell ref="D32:D34"/>
    <mergeCell ref="E26:E27"/>
    <mergeCell ref="E28:E29"/>
    <mergeCell ref="E30:E31"/>
    <mergeCell ref="E32:E34"/>
    <mergeCell ref="F15:F17"/>
    <mergeCell ref="F18:F19"/>
    <mergeCell ref="F20:F22"/>
    <mergeCell ref="F23:F25"/>
    <mergeCell ref="F26:F27"/>
    <mergeCell ref="F28:F29"/>
    <mergeCell ref="F30:F31"/>
    <mergeCell ref="F32:F34"/>
    <mergeCell ref="G26:G27"/>
    <mergeCell ref="G28:G29"/>
    <mergeCell ref="G30:G31"/>
    <mergeCell ref="G32:G34"/>
    <mergeCell ref="H15:H17"/>
    <mergeCell ref="H18:H19"/>
    <mergeCell ref="H20:H22"/>
    <mergeCell ref="H23:H25"/>
    <mergeCell ref="H26:H27"/>
    <mergeCell ref="H28:H29"/>
    <mergeCell ref="H30:H31"/>
    <mergeCell ref="H32:H34"/>
    <mergeCell ref="I26:I27"/>
    <mergeCell ref="I28:I29"/>
    <mergeCell ref="I30:I31"/>
    <mergeCell ref="I32:I34"/>
    <mergeCell ref="J15:J17"/>
    <mergeCell ref="J18:J19"/>
    <mergeCell ref="J20:J22"/>
    <mergeCell ref="J23:J25"/>
    <mergeCell ref="J26:J27"/>
    <mergeCell ref="J28:J29"/>
    <mergeCell ref="J30:J31"/>
    <mergeCell ref="J32:J34"/>
    <mergeCell ref="K32:K34"/>
    <mergeCell ref="L15:L17"/>
    <mergeCell ref="L18:L19"/>
    <mergeCell ref="L20:L22"/>
    <mergeCell ref="L23:L25"/>
    <mergeCell ref="L26:L27"/>
    <mergeCell ref="L28:L29"/>
    <mergeCell ref="L30:L31"/>
    <mergeCell ref="L32:L34"/>
    <mergeCell ref="K15:K17"/>
    <mergeCell ref="K18:K19"/>
    <mergeCell ref="K20:K22"/>
    <mergeCell ref="K23:K25"/>
    <mergeCell ref="K26:K27"/>
    <mergeCell ref="K28:K29"/>
    <mergeCell ref="K30:K31"/>
    <mergeCell ref="M32:M34"/>
    <mergeCell ref="N15:N17"/>
    <mergeCell ref="N18:N19"/>
    <mergeCell ref="N20:N22"/>
    <mergeCell ref="N23:N25"/>
    <mergeCell ref="N26:N27"/>
    <mergeCell ref="N28:N29"/>
    <mergeCell ref="N30:N31"/>
    <mergeCell ref="N32:N34"/>
    <mergeCell ref="M15:M17"/>
    <mergeCell ref="M18:M19"/>
    <mergeCell ref="M20:M22"/>
    <mergeCell ref="M23:M25"/>
    <mergeCell ref="M26:M27"/>
    <mergeCell ref="M28:M29"/>
    <mergeCell ref="M30:M31"/>
    <mergeCell ref="O32:O34"/>
    <mergeCell ref="P15:P17"/>
    <mergeCell ref="P18:P19"/>
    <mergeCell ref="P20:P22"/>
    <mergeCell ref="P23:P25"/>
    <mergeCell ref="P26:P27"/>
    <mergeCell ref="P28:P29"/>
    <mergeCell ref="P30:P31"/>
    <mergeCell ref="P32:P34"/>
    <mergeCell ref="O15:O17"/>
    <mergeCell ref="O18:O19"/>
    <mergeCell ref="O20:O22"/>
    <mergeCell ref="O23:O25"/>
    <mergeCell ref="O26:O27"/>
    <mergeCell ref="O28:O29"/>
    <mergeCell ref="O30:O31"/>
    <mergeCell ref="Q32:Q34"/>
    <mergeCell ref="R15:R17"/>
    <mergeCell ref="R18:R19"/>
    <mergeCell ref="R20:R22"/>
    <mergeCell ref="R23:R25"/>
    <mergeCell ref="R26:R27"/>
    <mergeCell ref="R28:R29"/>
    <mergeCell ref="R30:R31"/>
    <mergeCell ref="R32:R34"/>
    <mergeCell ref="Q15:Q17"/>
    <mergeCell ref="Q18:Q19"/>
    <mergeCell ref="Q20:Q22"/>
    <mergeCell ref="Q23:Q25"/>
    <mergeCell ref="Q26:Q27"/>
    <mergeCell ref="Q28:Q29"/>
    <mergeCell ref="Q30:Q31"/>
    <mergeCell ref="S32:S34"/>
    <mergeCell ref="T15:T17"/>
    <mergeCell ref="T18:T19"/>
    <mergeCell ref="T20:T22"/>
    <mergeCell ref="T23:T25"/>
    <mergeCell ref="T26:T27"/>
    <mergeCell ref="T28:T29"/>
    <mergeCell ref="T30:T31"/>
    <mergeCell ref="T32:T34"/>
    <mergeCell ref="S15:S17"/>
    <mergeCell ref="S18:S19"/>
    <mergeCell ref="S20:S22"/>
    <mergeCell ref="S23:S25"/>
    <mergeCell ref="S26:S27"/>
    <mergeCell ref="S28:S29"/>
    <mergeCell ref="S30:S31"/>
    <mergeCell ref="AL32:AL34"/>
    <mergeCell ref="AM15:AM17"/>
    <mergeCell ref="AM18:AM19"/>
    <mergeCell ref="AM20:AM22"/>
    <mergeCell ref="AM23:AM25"/>
    <mergeCell ref="AM26:AM27"/>
    <mergeCell ref="AM28:AM29"/>
    <mergeCell ref="AM30:AM31"/>
    <mergeCell ref="AM32:AM34"/>
    <mergeCell ref="AL15:AL17"/>
    <mergeCell ref="AL18:AL19"/>
    <mergeCell ref="AL20:AL22"/>
    <mergeCell ref="AL23:AL25"/>
    <mergeCell ref="AL26:AL27"/>
    <mergeCell ref="AL28:AL29"/>
    <mergeCell ref="AL30:AL31"/>
    <mergeCell ref="AO32:AO34"/>
    <mergeCell ref="AP15:AP17"/>
    <mergeCell ref="AP18:AP19"/>
    <mergeCell ref="AP20:AP22"/>
    <mergeCell ref="AP23:AP25"/>
    <mergeCell ref="AP26:AP27"/>
    <mergeCell ref="AP28:AP29"/>
    <mergeCell ref="AP30:AP31"/>
    <mergeCell ref="AP32:AP34"/>
    <mergeCell ref="AO15:AO17"/>
    <mergeCell ref="AO18:AO19"/>
    <mergeCell ref="AO20:AO22"/>
    <mergeCell ref="AO23:AO25"/>
    <mergeCell ref="AO26:AO27"/>
    <mergeCell ref="AO28:AO29"/>
    <mergeCell ref="AO30:AO31"/>
    <mergeCell ref="AR18:AR19"/>
    <mergeCell ref="AR20:AR22"/>
    <mergeCell ref="AR23:AR25"/>
    <mergeCell ref="AR26:AR27"/>
    <mergeCell ref="AR28:AR29"/>
    <mergeCell ref="AR30:AR31"/>
    <mergeCell ref="AR32:AR34"/>
    <mergeCell ref="AQ15:AQ17"/>
    <mergeCell ref="AQ18:AQ19"/>
    <mergeCell ref="AQ20:AQ22"/>
    <mergeCell ref="AQ23:AQ25"/>
    <mergeCell ref="AQ26:AQ27"/>
    <mergeCell ref="AQ28:AQ29"/>
    <mergeCell ref="AQ30:AQ31"/>
    <mergeCell ref="BC32:BC34"/>
    <mergeCell ref="BB15:BB17"/>
    <mergeCell ref="BB18:BB19"/>
    <mergeCell ref="BB20:BB22"/>
    <mergeCell ref="BB23:BB25"/>
    <mergeCell ref="BB26:BB27"/>
    <mergeCell ref="BB28:BB29"/>
    <mergeCell ref="BC15:BC17"/>
    <mergeCell ref="BC18:BC19"/>
    <mergeCell ref="BC20:BC22"/>
    <mergeCell ref="BC23:BC25"/>
    <mergeCell ref="BC26:BC27"/>
    <mergeCell ref="BC28:BC29"/>
    <mergeCell ref="BC30:BC31"/>
    <mergeCell ref="A1:D4"/>
    <mergeCell ref="E1:BB2"/>
    <mergeCell ref="E3:BB4"/>
    <mergeCell ref="BB30:BB31"/>
    <mergeCell ref="BB32:BB34"/>
    <mergeCell ref="AS32:AS34"/>
    <mergeCell ref="BA13:BA14"/>
    <mergeCell ref="BA15:BA17"/>
    <mergeCell ref="BA18:BA19"/>
    <mergeCell ref="BA20:BA22"/>
    <mergeCell ref="BA23:BA25"/>
    <mergeCell ref="BA26:BA27"/>
    <mergeCell ref="BA28:BA29"/>
    <mergeCell ref="BA30:BA31"/>
    <mergeCell ref="BA32:BA34"/>
    <mergeCell ref="AS15:AS17"/>
    <mergeCell ref="AS18:AS19"/>
    <mergeCell ref="AS20:AS22"/>
    <mergeCell ref="AS23:AS25"/>
    <mergeCell ref="AS26:AS27"/>
    <mergeCell ref="AS28:AS29"/>
    <mergeCell ref="AS30:AS31"/>
    <mergeCell ref="AQ32:AQ34"/>
    <mergeCell ref="AR15:AR17"/>
  </mergeCells>
  <conditionalFormatting sqref="N15">
    <cfRule type="containsText" dxfId="131" priority="473" operator="containsText" text="Muy Baja">
      <formula>NOT(ISERROR(SEARCH("Muy Baja",N15)))</formula>
    </cfRule>
    <cfRule type="containsText" dxfId="130" priority="474" operator="containsText" text="Baja">
      <formula>NOT(ISERROR(SEARCH("Baja",N15)))</formula>
    </cfRule>
    <cfRule type="containsText" dxfId="129" priority="475" operator="containsText" text="Media">
      <formula>NOT(ISERROR(SEARCH("Media",N15)))</formula>
    </cfRule>
    <cfRule type="containsText" dxfId="128" priority="476" operator="containsText" text="Alta">
      <formula>NOT(ISERROR(SEARCH("Alta",N15)))</formula>
    </cfRule>
    <cfRule type="containsText" dxfId="127" priority="477" operator="containsText" text="Muy Alta">
      <formula>NOT(ISERROR(SEARCH("Muy Alta",N15)))</formula>
    </cfRule>
  </conditionalFormatting>
  <conditionalFormatting sqref="N18">
    <cfRule type="containsText" dxfId="126" priority="387" operator="containsText" text="Muy Baja">
      <formula>NOT(ISERROR(SEARCH("Muy Baja",N18)))</formula>
    </cfRule>
    <cfRule type="containsText" dxfId="125" priority="388" operator="containsText" text="Baja">
      <formula>NOT(ISERROR(SEARCH("Baja",N18)))</formula>
    </cfRule>
    <cfRule type="containsText" dxfId="124" priority="389" operator="containsText" text="Media">
      <formula>NOT(ISERROR(SEARCH("Media",N18)))</formula>
    </cfRule>
    <cfRule type="containsText" dxfId="123" priority="390" operator="containsText" text="Alta">
      <formula>NOT(ISERROR(SEARCH("Alta",N18)))</formula>
    </cfRule>
    <cfRule type="containsText" dxfId="122" priority="391" operator="containsText" text="Muy Alta">
      <formula>NOT(ISERROR(SEARCH("Muy Alta",N18)))</formula>
    </cfRule>
  </conditionalFormatting>
  <conditionalFormatting sqref="N20">
    <cfRule type="containsText" dxfId="121" priority="333" operator="containsText" text="Muy Baja">
      <formula>NOT(ISERROR(SEARCH("Muy Baja",N20)))</formula>
    </cfRule>
    <cfRule type="containsText" dxfId="120" priority="334" operator="containsText" text="Baja">
      <formula>NOT(ISERROR(SEARCH("Baja",N20)))</formula>
    </cfRule>
    <cfRule type="containsText" dxfId="119" priority="335" operator="containsText" text="Media">
      <formula>NOT(ISERROR(SEARCH("Media",N20)))</formula>
    </cfRule>
    <cfRule type="containsText" dxfId="118" priority="336" operator="containsText" text="Alta">
      <formula>NOT(ISERROR(SEARCH("Alta",N20)))</formula>
    </cfRule>
    <cfRule type="containsText" dxfId="117" priority="337" operator="containsText" text="Muy Alta">
      <formula>NOT(ISERROR(SEARCH("Muy Alta",N20)))</formula>
    </cfRule>
  </conditionalFormatting>
  <conditionalFormatting sqref="N23">
    <cfRule type="containsText" dxfId="116" priority="248" operator="containsText" text="Muy Baja">
      <formula>NOT(ISERROR(SEARCH("Muy Baja",N23)))</formula>
    </cfRule>
    <cfRule type="containsText" dxfId="115" priority="249" operator="containsText" text="Baja">
      <formula>NOT(ISERROR(SEARCH("Baja",N23)))</formula>
    </cfRule>
    <cfRule type="containsText" dxfId="114" priority="250" operator="containsText" text="Media">
      <formula>NOT(ISERROR(SEARCH("Media",N23)))</formula>
    </cfRule>
    <cfRule type="containsText" dxfId="113" priority="251" operator="containsText" text="Alta">
      <formula>NOT(ISERROR(SEARCH("Alta",N23)))</formula>
    </cfRule>
    <cfRule type="containsText" dxfId="112" priority="252" operator="containsText" text="Muy Alta">
      <formula>NOT(ISERROR(SEARCH("Muy Alta",N23)))</formula>
    </cfRule>
  </conditionalFormatting>
  <conditionalFormatting sqref="N26">
    <cfRule type="containsText" dxfId="111" priority="194" operator="containsText" text="Muy Baja">
      <formula>NOT(ISERROR(SEARCH("Muy Baja",N26)))</formula>
    </cfRule>
    <cfRule type="containsText" dxfId="110" priority="195" operator="containsText" text="Baja">
      <formula>NOT(ISERROR(SEARCH("Baja",N26)))</formula>
    </cfRule>
    <cfRule type="containsText" dxfId="109" priority="196" operator="containsText" text="Media">
      <formula>NOT(ISERROR(SEARCH("Media",N26)))</formula>
    </cfRule>
    <cfRule type="containsText" dxfId="108" priority="197" operator="containsText" text="Alta">
      <formula>NOT(ISERROR(SEARCH("Alta",N26)))</formula>
    </cfRule>
    <cfRule type="containsText" dxfId="107" priority="198" operator="containsText" text="Muy Alta">
      <formula>NOT(ISERROR(SEARCH("Muy Alta",N26)))</formula>
    </cfRule>
  </conditionalFormatting>
  <conditionalFormatting sqref="N32">
    <cfRule type="containsText" dxfId="106" priority="59" operator="containsText" text="Muy Baja">
      <formula>NOT(ISERROR(SEARCH("Muy Baja",N32)))</formula>
    </cfRule>
    <cfRule type="containsText" dxfId="105" priority="60" operator="containsText" text="Baja">
      <formula>NOT(ISERROR(SEARCH("Baja",N32)))</formula>
    </cfRule>
    <cfRule type="containsText" dxfId="104" priority="61" operator="containsText" text="Media">
      <formula>NOT(ISERROR(SEARCH("Media",N32)))</formula>
    </cfRule>
    <cfRule type="containsText" dxfId="103" priority="62" operator="containsText" text="Alta">
      <formula>NOT(ISERROR(SEARCH("Alta",N32)))</formula>
    </cfRule>
    <cfRule type="containsText" dxfId="102" priority="63" operator="containsText" text="Muy Alta">
      <formula>NOT(ISERROR(SEARCH("Muy Alta",N32)))</formula>
    </cfRule>
  </conditionalFormatting>
  <conditionalFormatting sqref="P15 AP32 AP30">
    <cfRule type="containsText" dxfId="101" priority="503" operator="containsText" text="Leve">
      <formula>NOT(ISERROR(SEARCH("Leve",P15)))</formula>
    </cfRule>
    <cfRule type="containsText" dxfId="100" priority="504" operator="containsText" text="Menor">
      <formula>NOT(ISERROR(SEARCH("Menor",P15)))</formula>
    </cfRule>
    <cfRule type="containsText" dxfId="99" priority="506" operator="containsText" text="Mayor">
      <formula>NOT(ISERROR(SEARCH("Mayor",P15)))</formula>
    </cfRule>
    <cfRule type="containsText" dxfId="98" priority="507" operator="containsText" text="Catastrófico">
      <formula>NOT(ISERROR(SEARCH("Catastrófico",P15)))</formula>
    </cfRule>
  </conditionalFormatting>
  <conditionalFormatting sqref="P18">
    <cfRule type="containsText" dxfId="97" priority="397" operator="containsText" text="Leve">
      <formula>NOT(ISERROR(SEARCH("Leve",P18)))</formula>
    </cfRule>
    <cfRule type="containsText" dxfId="96" priority="398" operator="containsText" text="Menor">
      <formula>NOT(ISERROR(SEARCH("Menor",P18)))</formula>
    </cfRule>
    <cfRule type="containsText" dxfId="95" priority="400" operator="containsText" text="Mayor">
      <formula>NOT(ISERROR(SEARCH("Mayor",P18)))</formula>
    </cfRule>
    <cfRule type="containsText" dxfId="94" priority="401" operator="containsText" text="Catastrófico">
      <formula>NOT(ISERROR(SEARCH("Catastrófico",P18)))</formula>
    </cfRule>
  </conditionalFormatting>
  <conditionalFormatting sqref="P20">
    <cfRule type="containsText" dxfId="93" priority="343" operator="containsText" text="Leve">
      <formula>NOT(ISERROR(SEARCH("Leve",P20)))</formula>
    </cfRule>
    <cfRule type="containsText" dxfId="92" priority="344" operator="containsText" text="Menor">
      <formula>NOT(ISERROR(SEARCH("Menor",P20)))</formula>
    </cfRule>
    <cfRule type="containsText" dxfId="91" priority="346" operator="containsText" text="Mayor">
      <formula>NOT(ISERROR(SEARCH("Mayor",P20)))</formula>
    </cfRule>
    <cfRule type="containsText" dxfId="90" priority="347" operator="containsText" text="Catastrófico">
      <formula>NOT(ISERROR(SEARCH("Catastrófico",P20)))</formula>
    </cfRule>
  </conditionalFormatting>
  <conditionalFormatting sqref="P23">
    <cfRule type="containsText" dxfId="89" priority="258" operator="containsText" text="Leve">
      <formula>NOT(ISERROR(SEARCH("Leve",P23)))</formula>
    </cfRule>
    <cfRule type="containsText" dxfId="88" priority="259" operator="containsText" text="Menor">
      <formula>NOT(ISERROR(SEARCH("Menor",P23)))</formula>
    </cfRule>
    <cfRule type="containsText" dxfId="87" priority="261" operator="containsText" text="Mayor">
      <formula>NOT(ISERROR(SEARCH("Mayor",P23)))</formula>
    </cfRule>
    <cfRule type="containsText" dxfId="86" priority="262" operator="containsText" text="Catastrófico">
      <formula>NOT(ISERROR(SEARCH("Catastrófico",P23)))</formula>
    </cfRule>
  </conditionalFormatting>
  <conditionalFormatting sqref="P26">
    <cfRule type="containsText" dxfId="85" priority="204" operator="containsText" text="Leve">
      <formula>NOT(ISERROR(SEARCH("Leve",P26)))</formula>
    </cfRule>
    <cfRule type="containsText" dxfId="84" priority="205" operator="containsText" text="Menor">
      <formula>NOT(ISERROR(SEARCH("Menor",P26)))</formula>
    </cfRule>
    <cfRule type="containsText" dxfId="83" priority="207" operator="containsText" text="Mayor">
      <formula>NOT(ISERROR(SEARCH("Mayor",P26)))</formula>
    </cfRule>
    <cfRule type="containsText" dxfId="82" priority="208" operator="containsText" text="Catastrófico">
      <formula>NOT(ISERROR(SEARCH("Catastrófico",P26)))</formula>
    </cfRule>
  </conditionalFormatting>
  <conditionalFormatting sqref="P32">
    <cfRule type="containsText" dxfId="81" priority="69" operator="containsText" text="Leve">
      <formula>NOT(ISERROR(SEARCH("Leve",P32)))</formula>
    </cfRule>
    <cfRule type="containsText" dxfId="80" priority="70" operator="containsText" text="Menor">
      <formula>NOT(ISERROR(SEARCH("Menor",P32)))</formula>
    </cfRule>
    <cfRule type="containsText" dxfId="79" priority="72" operator="containsText" text="Mayor">
      <formula>NOT(ISERROR(SEARCH("Mayor",P32)))</formula>
    </cfRule>
    <cfRule type="containsText" dxfId="78" priority="73" operator="containsText" text="Catastrófico">
      <formula>NOT(ISERROR(SEARCH("Catastrófico",P32)))</formula>
    </cfRule>
  </conditionalFormatting>
  <conditionalFormatting sqref="P15:Q15 AP32:AQ32 AP30">
    <cfRule type="containsText" dxfId="77" priority="505" operator="containsText" text="Moderado">
      <formula>NOT(ISERROR(SEARCH("Moderado",P15)))</formula>
    </cfRule>
  </conditionalFormatting>
  <conditionalFormatting sqref="P18:Q18">
    <cfRule type="containsText" dxfId="76" priority="399" operator="containsText" text="Moderado">
      <formula>NOT(ISERROR(SEARCH("Moderado",P18)))</formula>
    </cfRule>
  </conditionalFormatting>
  <conditionalFormatting sqref="P20:Q20">
    <cfRule type="containsText" dxfId="75" priority="345" operator="containsText" text="Moderado">
      <formula>NOT(ISERROR(SEARCH("Moderado",P20)))</formula>
    </cfRule>
  </conditionalFormatting>
  <conditionalFormatting sqref="P23:Q23">
    <cfRule type="containsText" dxfId="74" priority="260" operator="containsText" text="Moderado">
      <formula>NOT(ISERROR(SEARCH("Moderado",P23)))</formula>
    </cfRule>
  </conditionalFormatting>
  <conditionalFormatting sqref="P26:Q26">
    <cfRule type="containsText" dxfId="73" priority="206" operator="containsText" text="Moderado">
      <formula>NOT(ISERROR(SEARCH("Moderado",P26)))</formula>
    </cfRule>
  </conditionalFormatting>
  <conditionalFormatting sqref="P32:Q32">
    <cfRule type="containsText" dxfId="72" priority="71" operator="containsText" text="Moderado">
      <formula>NOT(ISERROR(SEARCH("Moderado",P32)))</formula>
    </cfRule>
  </conditionalFormatting>
  <conditionalFormatting sqref="Q15 AQ32">
    <cfRule type="containsText" dxfId="71" priority="512" operator="containsText" text="Bajo">
      <formula>NOT(ISERROR(SEARCH("Bajo",Q15)))</formula>
    </cfRule>
    <cfRule type="containsText" dxfId="70" priority="514" operator="containsText" text="Alto">
      <formula>NOT(ISERROR(SEARCH("Alto",Q15)))</formula>
    </cfRule>
    <cfRule type="containsText" dxfId="69" priority="515" operator="containsText" text="Extremo">
      <formula>NOT(ISERROR(SEARCH("Extremo",Q15)))</formula>
    </cfRule>
  </conditionalFormatting>
  <conditionalFormatting sqref="Q18">
    <cfRule type="containsText" dxfId="68" priority="402" operator="containsText" text="Bajo">
      <formula>NOT(ISERROR(SEARCH("Bajo",Q18)))</formula>
    </cfRule>
    <cfRule type="containsText" dxfId="67" priority="403" operator="containsText" text="Alto">
      <formula>NOT(ISERROR(SEARCH("Alto",Q18)))</formula>
    </cfRule>
    <cfRule type="containsText" dxfId="66" priority="404" operator="containsText" text="Extremo">
      <formula>NOT(ISERROR(SEARCH("Extremo",Q18)))</formula>
    </cfRule>
  </conditionalFormatting>
  <conditionalFormatting sqref="Q20">
    <cfRule type="containsText" dxfId="65" priority="348" operator="containsText" text="Bajo">
      <formula>NOT(ISERROR(SEARCH("Bajo",Q20)))</formula>
    </cfRule>
    <cfRule type="containsText" dxfId="64" priority="349" operator="containsText" text="Alto">
      <formula>NOT(ISERROR(SEARCH("Alto",Q20)))</formula>
    </cfRule>
    <cfRule type="containsText" dxfId="63" priority="350" operator="containsText" text="Extremo">
      <formula>NOT(ISERROR(SEARCH("Extremo",Q20)))</formula>
    </cfRule>
  </conditionalFormatting>
  <conditionalFormatting sqref="Q23">
    <cfRule type="containsText" dxfId="62" priority="263" operator="containsText" text="Bajo">
      <formula>NOT(ISERROR(SEARCH("Bajo",Q23)))</formula>
    </cfRule>
    <cfRule type="containsText" dxfId="61" priority="264" operator="containsText" text="Alto">
      <formula>NOT(ISERROR(SEARCH("Alto",Q23)))</formula>
    </cfRule>
    <cfRule type="containsText" dxfId="60" priority="265" operator="containsText" text="Extremo">
      <formula>NOT(ISERROR(SEARCH("Extremo",Q23)))</formula>
    </cfRule>
  </conditionalFormatting>
  <conditionalFormatting sqref="Q26">
    <cfRule type="containsText" dxfId="59" priority="209" operator="containsText" text="Bajo">
      <formula>NOT(ISERROR(SEARCH("Bajo",Q26)))</formula>
    </cfRule>
    <cfRule type="containsText" dxfId="58" priority="210" operator="containsText" text="Alto">
      <formula>NOT(ISERROR(SEARCH("Alto",Q26)))</formula>
    </cfRule>
    <cfRule type="containsText" dxfId="57" priority="211" operator="containsText" text="Extremo">
      <formula>NOT(ISERROR(SEARCH("Extremo",Q26)))</formula>
    </cfRule>
  </conditionalFormatting>
  <conditionalFormatting sqref="Q32">
    <cfRule type="containsText" dxfId="56" priority="74" operator="containsText" text="Bajo">
      <formula>NOT(ISERROR(SEARCH("Bajo",Q32)))</formula>
    </cfRule>
    <cfRule type="containsText" dxfId="55" priority="75" operator="containsText" text="Alto">
      <formula>NOT(ISERROR(SEARCH("Alto",Q32)))</formula>
    </cfRule>
    <cfRule type="containsText" dxfId="54" priority="76" operator="containsText" text="Extremo">
      <formula>NOT(ISERROR(SEARCH("Extremo",Q32)))</formula>
    </cfRule>
  </conditionalFormatting>
  <conditionalFormatting sqref="AM15">
    <cfRule type="containsText" dxfId="53" priority="488" operator="containsText" text="Muy Baja">
      <formula>NOT(ISERROR(SEARCH("Muy Baja",AM15)))</formula>
    </cfRule>
    <cfRule type="containsText" dxfId="52" priority="494" operator="containsText" text="Baja">
      <formula>NOT(ISERROR(SEARCH("Baja",AM15)))</formula>
    </cfRule>
    <cfRule type="containsText" dxfId="51" priority="495" operator="containsText" text="Media">
      <formula>NOT(ISERROR(SEARCH("Media",AM15)))</formula>
    </cfRule>
    <cfRule type="containsText" dxfId="50" priority="496" operator="containsText" text="Alta">
      <formula>NOT(ISERROR(SEARCH("Alta",AM15)))</formula>
    </cfRule>
    <cfRule type="containsText" dxfId="49" priority="497" operator="containsText" text="Muy Alta">
      <formula>NOT(ISERROR(SEARCH("Muy Alta",AM15)))</formula>
    </cfRule>
  </conditionalFormatting>
  <conditionalFormatting sqref="AM18">
    <cfRule type="containsText" dxfId="48" priority="392" operator="containsText" text="Muy Baja">
      <formula>NOT(ISERROR(SEARCH("Muy Baja",AM18)))</formula>
    </cfRule>
    <cfRule type="containsText" dxfId="47" priority="393" operator="containsText" text="Baja">
      <formula>NOT(ISERROR(SEARCH("Baja",AM18)))</formula>
    </cfRule>
    <cfRule type="containsText" dxfId="46" priority="394" operator="containsText" text="Media">
      <formula>NOT(ISERROR(SEARCH("Media",AM18)))</formula>
    </cfRule>
    <cfRule type="containsText" dxfId="45" priority="395" operator="containsText" text="Alta">
      <formula>NOT(ISERROR(SEARCH("Alta",AM18)))</formula>
    </cfRule>
    <cfRule type="containsText" dxfId="44" priority="396" operator="containsText" text="Muy Alta">
      <formula>NOT(ISERROR(SEARCH("Muy Alta",AM18)))</formula>
    </cfRule>
  </conditionalFormatting>
  <conditionalFormatting sqref="AP15">
    <cfRule type="containsText" dxfId="43" priority="459" operator="containsText" text="Leve">
      <formula>NOT(ISERROR(SEARCH("Leve",AP15)))</formula>
    </cfRule>
    <cfRule type="containsText" dxfId="42" priority="460" operator="containsText" text="Menor">
      <formula>NOT(ISERROR(SEARCH("Menor",AP15)))</formula>
    </cfRule>
    <cfRule type="containsText" dxfId="41" priority="461" operator="containsText" text="Moderado">
      <formula>NOT(ISERROR(SEARCH("Moderado",AP15)))</formula>
    </cfRule>
    <cfRule type="containsText" dxfId="40" priority="462" operator="containsText" text="Mayor">
      <formula>NOT(ISERROR(SEARCH("Mayor",AP15)))</formula>
    </cfRule>
    <cfRule type="containsText" dxfId="39" priority="463" operator="containsText" text="Catastrófico">
      <formula>NOT(ISERROR(SEARCH("Catastrófico",AP15)))</formula>
    </cfRule>
  </conditionalFormatting>
  <conditionalFormatting sqref="AP18">
    <cfRule type="containsText" dxfId="38" priority="378" operator="containsText" text="Leve">
      <formula>NOT(ISERROR(SEARCH("Leve",AP18)))</formula>
    </cfRule>
    <cfRule type="containsText" dxfId="37" priority="379" operator="containsText" text="Menor">
      <formula>NOT(ISERROR(SEARCH("Menor",AP18)))</formula>
    </cfRule>
    <cfRule type="containsText" dxfId="36" priority="381" operator="containsText" text="Mayor">
      <formula>NOT(ISERROR(SEARCH("Mayor",AP18)))</formula>
    </cfRule>
    <cfRule type="containsText" dxfId="35" priority="382" operator="containsText" text="Catastrófico">
      <formula>NOT(ISERROR(SEARCH("Catastrófico",AP18)))</formula>
    </cfRule>
  </conditionalFormatting>
  <conditionalFormatting sqref="AP20">
    <cfRule type="containsText" dxfId="34" priority="324" operator="containsText" text="Leve">
      <formula>NOT(ISERROR(SEARCH("Leve",AP20)))</formula>
    </cfRule>
    <cfRule type="containsText" dxfId="33" priority="325" operator="containsText" text="Menor">
      <formula>NOT(ISERROR(SEARCH("Menor",AP20)))</formula>
    </cfRule>
    <cfRule type="containsText" dxfId="32" priority="327" operator="containsText" text="Mayor">
      <formula>NOT(ISERROR(SEARCH("Mayor",AP20)))</formula>
    </cfRule>
    <cfRule type="containsText" dxfId="31" priority="328" operator="containsText" text="Catastrófico">
      <formula>NOT(ISERROR(SEARCH("Catastrófico",AP20)))</formula>
    </cfRule>
  </conditionalFormatting>
  <conditionalFormatting sqref="AP23">
    <cfRule type="containsText" dxfId="30" priority="243" operator="containsText" text="Leve">
      <formula>NOT(ISERROR(SEARCH("Leve",AP23)))</formula>
    </cfRule>
    <cfRule type="containsText" dxfId="29" priority="244" operator="containsText" text="Menor">
      <formula>NOT(ISERROR(SEARCH("Menor",AP23)))</formula>
    </cfRule>
    <cfRule type="containsText" dxfId="28" priority="246" operator="containsText" text="Mayor">
      <formula>NOT(ISERROR(SEARCH("Mayor",AP23)))</formula>
    </cfRule>
    <cfRule type="containsText" dxfId="27" priority="247" operator="containsText" text="Catastrófico">
      <formula>NOT(ISERROR(SEARCH("Catastrófico",AP23)))</formula>
    </cfRule>
  </conditionalFormatting>
  <conditionalFormatting sqref="AP18:AQ18">
    <cfRule type="containsText" dxfId="26" priority="380" operator="containsText" text="Moderado">
      <formula>NOT(ISERROR(SEARCH("Moderado",AP18)))</formula>
    </cfRule>
  </conditionalFormatting>
  <conditionalFormatting sqref="AP20:AQ20">
    <cfRule type="containsText" dxfId="25" priority="326" operator="containsText" text="Moderado">
      <formula>NOT(ISERROR(SEARCH("Moderado",AP20)))</formula>
    </cfRule>
  </conditionalFormatting>
  <conditionalFormatting sqref="AP23:AQ23">
    <cfRule type="containsText" dxfId="24" priority="245" operator="containsText" text="Moderado">
      <formula>NOT(ISERROR(SEARCH("Moderado",AP23)))</formula>
    </cfRule>
  </conditionalFormatting>
  <conditionalFormatting sqref="AQ15">
    <cfRule type="containsText" dxfId="23" priority="383" operator="containsText" text="Moderado">
      <formula>NOT(ISERROR(SEARCH("Moderado",AQ15)))</formula>
    </cfRule>
  </conditionalFormatting>
  <conditionalFormatting sqref="AQ23">
    <cfRule type="containsText" dxfId="22" priority="267" operator="containsText" text="Bajo">
      <formula>NOT(ISERROR(SEARCH("Bajo",AQ23)))</formula>
    </cfRule>
    <cfRule type="containsText" dxfId="21" priority="268" operator="containsText" text="Alto">
      <formula>NOT(ISERROR(SEARCH("Alto",AQ23)))</formula>
    </cfRule>
    <cfRule type="containsText" dxfId="20" priority="269" operator="containsText" text="Extremo">
      <formula>NOT(ISERROR(SEARCH("Extremo",AQ23)))</formula>
    </cfRule>
  </conditionalFormatting>
  <conditionalFormatting sqref="AP26">
    <cfRule type="containsText" dxfId="19" priority="22" operator="containsText" text="Leve">
      <formula>NOT(ISERROR(SEARCH("Leve",AP26)))</formula>
    </cfRule>
    <cfRule type="containsText" dxfId="18" priority="23" operator="containsText" text="Menor">
      <formula>NOT(ISERROR(SEARCH("Menor",AP26)))</formula>
    </cfRule>
    <cfRule type="containsText" dxfId="17" priority="25" operator="containsText" text="Mayor">
      <formula>NOT(ISERROR(SEARCH("Mayor",AP26)))</formula>
    </cfRule>
    <cfRule type="containsText" dxfId="16" priority="26" operator="containsText" text="Catastrófico">
      <formula>NOT(ISERROR(SEARCH("Catastrófico",AP26)))</formula>
    </cfRule>
  </conditionalFormatting>
  <conditionalFormatting sqref="AP26">
    <cfRule type="containsText" dxfId="15" priority="24" operator="containsText" text="Moderado">
      <formula>NOT(ISERROR(SEARCH("Moderado",AP26)))</formula>
    </cfRule>
  </conditionalFormatting>
  <conditionalFormatting sqref="AQ26">
    <cfRule type="containsText" dxfId="14" priority="18" operator="containsText" text="Moderado">
      <formula>NOT(ISERROR(SEARCH("Moderado",AQ26)))</formula>
    </cfRule>
  </conditionalFormatting>
  <conditionalFormatting sqref="AQ26">
    <cfRule type="containsText" dxfId="13" priority="19" operator="containsText" text="Bajo">
      <formula>NOT(ISERROR(SEARCH("Bajo",AQ26)))</formula>
    </cfRule>
    <cfRule type="containsText" dxfId="12" priority="20" operator="containsText" text="Alto">
      <formula>NOT(ISERROR(SEARCH("Alto",AQ26)))</formula>
    </cfRule>
    <cfRule type="containsText" dxfId="11" priority="21" operator="containsText" text="Extremo">
      <formula>NOT(ISERROR(SEARCH("Extremo",AQ26)))</formula>
    </cfRule>
  </conditionalFormatting>
  <conditionalFormatting sqref="AM28">
    <cfRule type="containsText" dxfId="10" priority="13" operator="containsText" text="Muy Baja">
      <formula>NOT(ISERROR(SEARCH("Muy Baja",AM28)))</formula>
    </cfRule>
    <cfRule type="containsText" dxfId="9" priority="14" operator="containsText" text="Baja">
      <formula>NOT(ISERROR(SEARCH("Baja",AM28)))</formula>
    </cfRule>
    <cfRule type="containsText" dxfId="8" priority="15" operator="containsText" text="Media">
      <formula>NOT(ISERROR(SEARCH("Media",AM28)))</formula>
    </cfRule>
    <cfRule type="containsText" dxfId="7" priority="16" operator="containsText" text="Alta">
      <formula>NOT(ISERROR(SEARCH("Alta",AM28)))</formula>
    </cfRule>
    <cfRule type="containsText" dxfId="6" priority="17" operator="containsText" text="Muy Alta">
      <formula>NOT(ISERROR(SEARCH("Muy Alta",AM28)))</formula>
    </cfRule>
  </conditionalFormatting>
  <conditionalFormatting sqref="AP28">
    <cfRule type="containsText" dxfId="5" priority="8" operator="containsText" text="Leve">
      <formula>NOT(ISERROR(SEARCH("Leve",AP28)))</formula>
    </cfRule>
    <cfRule type="containsText" dxfId="4" priority="9" operator="containsText" text="Menor">
      <formula>NOT(ISERROR(SEARCH("Menor",AP28)))</formula>
    </cfRule>
    <cfRule type="containsText" dxfId="3" priority="11" operator="containsText" text="Mayor">
      <formula>NOT(ISERROR(SEARCH("Mayor",AP28)))</formula>
    </cfRule>
    <cfRule type="containsText" dxfId="2" priority="12" operator="containsText" text="Catastrófico">
      <formula>NOT(ISERROR(SEARCH("Catastrófico",AP28)))</formula>
    </cfRule>
  </conditionalFormatting>
  <conditionalFormatting sqref="AP28:AQ28">
    <cfRule type="containsText" dxfId="1" priority="10" operator="containsText" text="Moderado">
      <formula>NOT(ISERROR(SEARCH("Moderado",AP28)))</formula>
    </cfRule>
  </conditionalFormatting>
  <conditionalFormatting sqref="AQ30">
    <cfRule type="containsText" dxfId="0" priority="1" operator="containsText" text="Moderado">
      <formula>NOT(ISERROR(SEARCH("Moderado",AQ30)))</formula>
    </cfRule>
  </conditionalFormatting>
  <dataValidations count="16">
    <dataValidation type="list" allowBlank="1" showInputMessage="1" showErrorMessage="1" error="Seleccione un tipo de riesgo" sqref="I15:I17" xr:uid="{00000000-0002-0000-0000-000000000000}">
      <formula1>"Gestión,Corrupción,Seguridad de la Información,Ambiental,Seguridad y Salud en el Trabajo,Fiscal"</formula1>
    </dataValidation>
    <dataValidation type="decimal" allowBlank="1" showInputMessage="1" showErrorMessage="1" error="Digite el porcentaje de la cobertura del seguro o póliza" sqref="T15:T34" xr:uid="{00000000-0002-0000-0000-000001000000}">
      <formula1>0</formula1>
      <formula2>1</formula2>
    </dataValidation>
    <dataValidation type="list" allowBlank="1" showInputMessage="1" showErrorMessage="1" error="Seleccione un factor de riesgo" sqref="C15:C34" xr:uid="{00000000-0002-0000-0000-000002000000}">
      <formula1>"Procesos,Talento humano,Tecnología,Infraestructura,Evento externo"</formula1>
    </dataValidation>
    <dataValidation type="list" allowBlank="1" showInputMessage="1" showErrorMessage="1" error="Seleccione un area de impacto" sqref="D15:D34" xr:uid="{00000000-0002-0000-0000-000003000000}">
      <formula1>"afectación económica,afectación reputacional,afectación económica y reputacional,efecto dañoso"</formula1>
    </dataValidation>
    <dataValidation type="list" allowBlank="1" showInputMessage="1" showErrorMessage="1" error="Seleccione un tipo de riesgo" sqref="I18:I34" xr:uid="{00000000-0002-0000-0000-000004000000}">
      <formula1>"Gestión,Corrupción,Seguridad de la Información,Ambiental,Laboral,Fiscal"</formula1>
    </dataValidation>
    <dataValidation type="list" allowBlank="1" showInputMessage="1" showErrorMessage="1" error="Seleccione una clasificación del riesgo" sqref="J15:J34" xr:uid="{00000000-0002-0000-0000-000005000000}"/>
    <dataValidation type="list" allowBlank="1" showInputMessage="1" showErrorMessage="1" error="Seleccione una frecuencia de la actividad en un periodo de un año" sqref="K15:K34" xr:uid="{00000000-0002-0000-0000-000006000000}">
      <formula1>"Máximo 2 veces,Entre 3 a 24 veces,Entre 24 a 500 veces,Entre 500 a 5000 veces,Mas de 5000 veces"</formula1>
    </dataValidation>
    <dataValidation type="list" allowBlank="1" showInputMessage="1" showErrorMessage="1" error="Seleccione una afectación económica y/o reputacional" sqref="L15:L34" xr:uid="{00000000-0002-0000-0000-000007000000}">
      <formula1>"Menor a 10 SMLMV o afectación a un área/proceso,Entre 10 y 50 SMLMV o afectación interna,Entre 50 y 100 SMLMV o afectación con algunos usuarios,Entre 100 y 500 SMLMV o fectación a nivel municipal/departamental,Mayor a 500 SMLMV o afectación nacional"</formula1>
    </dataValidation>
    <dataValidation type="list" allowBlank="1" showInputMessage="1" showErrorMessage="1" error="Seleccione una opción de tratamiento" sqref="R15:R34" xr:uid="{00000000-0002-0000-0000-000008000000}">
      <formula1>"Aceptar,Evitar,Compartir / Transferir,Reducir"</formula1>
    </dataValidation>
    <dataValidation type="list" allowBlank="1" showInputMessage="1" showErrorMessage="1" error="Seleccione si la posible afectación, cuenta con seguro o póliza" sqref="S15:S34" xr:uid="{00000000-0002-0000-0000-000009000000}">
      <formula1>"Si,No"</formula1>
    </dataValidation>
    <dataValidation type="list" allowBlank="1" showInputMessage="1" showErrorMessage="1" error="Seleccione el tipo de control" sqref="AA15:AA34" xr:uid="{00000000-0002-0000-0000-00000A000000}">
      <formula1>"Preventivo,Detectivo,Correctivo"</formula1>
    </dataValidation>
    <dataValidation type="list" allowBlank="1" showInputMessage="1" showErrorMessage="1" sqref="AC15:AC34" xr:uid="{00000000-0002-0000-0000-00000B000000}">
      <formula1>"Automático,Manual"</formula1>
    </dataValidation>
    <dataValidation type="list" allowBlank="1" showInputMessage="1" showErrorMessage="1" sqref="AE15:AE34" xr:uid="{00000000-0002-0000-0000-00000C000000}">
      <formula1>"Documentado,Sin documentar"</formula1>
    </dataValidation>
    <dataValidation type="list" allowBlank="1" showInputMessage="1" showErrorMessage="1" sqref="AG15:AG34" xr:uid="{00000000-0002-0000-0000-00000D000000}">
      <formula1>"Continua,Aleatoria"</formula1>
    </dataValidation>
    <dataValidation type="list" allowBlank="1" showInputMessage="1" showErrorMessage="1" sqref="AI15:AI34" xr:uid="{00000000-0002-0000-0000-00000E000000}">
      <formula1>"Con registro,Sin registro"</formula1>
    </dataValidation>
    <dataValidation type="list" allowBlank="1" showInputMessage="1" showErrorMessage="1" error="Seleccione el estado del plan de tratamiento" sqref="AZ15:AZ34" xr:uid="{00000000-0002-0000-0000-00000F000000}">
      <formula1>"En implementación,En ejecución,En seguimiento,Terminado"</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 Castro Montealegre</dc:creator>
  <cp:lastModifiedBy>SARA LUCIA SLRB. RIVEROS BONILLA</cp:lastModifiedBy>
  <dcterms:created xsi:type="dcterms:W3CDTF">2023-04-12T21:27:00Z</dcterms:created>
  <dcterms:modified xsi:type="dcterms:W3CDTF">2025-06-16T15:35:18Z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4FABFCED10E84E89B5EC6CEFC88D7C25_12</vt:lpwstr>
  </property>
  <property fmtid="{D5CDD505-2E9C-101B-9397-08002B2CF9AE}" pid="3" name="KSOProductBuildVer">
    <vt:lpwstr>3082-12.2.0.19805</vt:lpwstr>
  </property>
</Properties>
</file>