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IESGOS\Matriz Riesgos y oportunidades\"/>
    </mc:Choice>
  </mc:AlternateContent>
  <workbookProtection workbookAlgorithmName="SHA-512" workbookHashValue="7FV9QrrMqIO04vwe/v/Ng50WvCB4Tev1DW/raL7lBtS7jHKw6EZvdvtENU3vfZTcpapK4NfcXFTnflsZt5i4wg==" workbookSaltValue="KK0yApDrjIkQnbzpqiIBJg==" workbookSpinCount="100000" lockStructure="1"/>
  <bookViews>
    <workbookView xWindow="0" yWindow="0" windowWidth="28800" windowHeight="1230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28" i="1" l="1"/>
  <c r="AH28" i="1"/>
  <c r="AF28" i="1"/>
  <c r="AD28" i="1"/>
  <c r="AB28" i="1"/>
  <c r="Y28" i="1"/>
  <c r="Y27" i="1"/>
  <c r="G26" i="1"/>
  <c r="M26" i="1"/>
  <c r="N26" i="1" s="1"/>
  <c r="O26" i="1"/>
  <c r="AN26" i="1" s="1"/>
  <c r="AN27" i="1" s="1"/>
  <c r="P26" i="1"/>
  <c r="Y26" i="1"/>
  <c r="AB26" i="1"/>
  <c r="AD26" i="1"/>
  <c r="AF26" i="1"/>
  <c r="AH26" i="1"/>
  <c r="AJ26" i="1"/>
  <c r="AB27" i="1"/>
  <c r="AD27" i="1"/>
  <c r="AF27" i="1"/>
  <c r="AH27" i="1"/>
  <c r="AJ27" i="1"/>
  <c r="Y24" i="1"/>
  <c r="Y25" i="1"/>
  <c r="AB23" i="1"/>
  <c r="AD23" i="1"/>
  <c r="AF23" i="1"/>
  <c r="AH23" i="1"/>
  <c r="AJ23" i="1"/>
  <c r="AB24" i="1"/>
  <c r="AD24" i="1"/>
  <c r="AF24" i="1"/>
  <c r="AH24" i="1"/>
  <c r="AJ24" i="1"/>
  <c r="AB25" i="1"/>
  <c r="AD25" i="1"/>
  <c r="AF25" i="1"/>
  <c r="AH25" i="1"/>
  <c r="AJ25" i="1"/>
  <c r="Y23" i="1"/>
  <c r="P23" i="1"/>
  <c r="O23" i="1"/>
  <c r="AN23" i="1" s="1"/>
  <c r="AN24" i="1" s="1"/>
  <c r="AN25" i="1" s="1"/>
  <c r="M23" i="1"/>
  <c r="N23" i="1" s="1"/>
  <c r="G23" i="1"/>
  <c r="Y20" i="1"/>
  <c r="Y21" i="1"/>
  <c r="Y22" i="1"/>
  <c r="Y18" i="1"/>
  <c r="Y19" i="1"/>
  <c r="Q23" i="1" l="1"/>
  <c r="AK23" i="1"/>
  <c r="AK24" i="1" s="1"/>
  <c r="AK25" i="1" s="1"/>
  <c r="AL23" i="1" s="1"/>
  <c r="Q26" i="1"/>
  <c r="AO26" i="1"/>
  <c r="AP26" i="1" s="1"/>
  <c r="AK26" i="1"/>
  <c r="AO23" i="1"/>
  <c r="AP23" i="1" s="1"/>
  <c r="Y15" i="1"/>
  <c r="Y17" i="1"/>
  <c r="Y16" i="1"/>
  <c r="AK27" i="1" l="1"/>
  <c r="AK28" i="1" s="1"/>
  <c r="AM23" i="1"/>
  <c r="AQ23" i="1" s="1"/>
  <c r="G15" i="1"/>
  <c r="AL26" i="1" l="1"/>
  <c r="AD15" i="1"/>
  <c r="AD16" i="1"/>
  <c r="AD17" i="1"/>
  <c r="AB15" i="1"/>
  <c r="AB16" i="1"/>
  <c r="AB17" i="1"/>
  <c r="AM26" i="1" l="1"/>
  <c r="AQ26" i="1" s="1"/>
  <c r="G20" i="1"/>
  <c r="G18" i="1" l="1"/>
  <c r="AJ22" i="1" l="1"/>
  <c r="AH22" i="1"/>
  <c r="AF22" i="1"/>
  <c r="AD22" i="1"/>
  <c r="AB22" i="1"/>
  <c r="AJ21" i="1"/>
  <c r="AH21" i="1"/>
  <c r="AF21" i="1"/>
  <c r="AD21" i="1"/>
  <c r="AB21" i="1"/>
  <c r="AJ20" i="1"/>
  <c r="AH20" i="1"/>
  <c r="AF20" i="1"/>
  <c r="AD20" i="1"/>
  <c r="AB20" i="1"/>
  <c r="P20" i="1"/>
  <c r="O20" i="1"/>
  <c r="AN20" i="1" s="1"/>
  <c r="M20" i="1"/>
  <c r="AJ19" i="1"/>
  <c r="AH19" i="1"/>
  <c r="AF19" i="1"/>
  <c r="AD19" i="1"/>
  <c r="AB19" i="1"/>
  <c r="AJ18" i="1"/>
  <c r="AH18" i="1"/>
  <c r="AF18" i="1"/>
  <c r="AD18" i="1"/>
  <c r="AB18" i="1"/>
  <c r="P18" i="1"/>
  <c r="O18" i="1"/>
  <c r="AN18" i="1" s="1"/>
  <c r="AN19" i="1" s="1"/>
  <c r="M18" i="1"/>
  <c r="AN21" i="1" l="1"/>
  <c r="AN22" i="1" s="1"/>
  <c r="N20" i="1"/>
  <c r="Q20" i="1" s="1"/>
  <c r="AK20" i="1"/>
  <c r="AK21" i="1" s="1"/>
  <c r="AK22" i="1" s="1"/>
  <c r="AK18" i="1"/>
  <c r="AK19" i="1" s="1"/>
  <c r="AO18" i="1"/>
  <c r="AP18" i="1" s="1"/>
  <c r="N18" i="1"/>
  <c r="Q18" i="1" s="1"/>
  <c r="AO20" i="1" l="1"/>
  <c r="AP20" i="1" s="1"/>
  <c r="AL20" i="1"/>
  <c r="AM20" i="1" s="1"/>
  <c r="AQ20" i="1" l="1"/>
  <c r="AL18" i="1"/>
  <c r="AJ17" i="1"/>
  <c r="AJ16" i="1"/>
  <c r="AJ15" i="1"/>
  <c r="AH15" i="1"/>
  <c r="AF15" i="1"/>
  <c r="P15" i="1"/>
  <c r="O15" i="1"/>
  <c r="AN15" i="1" s="1"/>
  <c r="AN16" i="1" s="1"/>
  <c r="AN17" i="1" s="1"/>
  <c r="M15" i="1"/>
  <c r="N15" i="1" l="1"/>
  <c r="Q15" i="1" s="1"/>
  <c r="AK15" i="1"/>
  <c r="AM18" i="1"/>
  <c r="AQ18" i="1" s="1"/>
  <c r="AK16" i="1" l="1"/>
  <c r="AK17" i="1" s="1"/>
  <c r="AO15" i="1"/>
  <c r="AP15" i="1" s="1"/>
  <c r="AL15" i="1" l="1"/>
  <c r="AM15" i="1" l="1"/>
  <c r="AQ15" i="1" s="1"/>
</calcChain>
</file>

<file path=xl/sharedStrings.xml><?xml version="1.0" encoding="utf-8"?>
<sst xmlns="http://schemas.openxmlformats.org/spreadsheetml/2006/main" count="398" uniqueCount="219">
  <si>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</si>
  <si>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</si>
  <si>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</si>
  <si>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</si>
  <si>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</si>
  <si>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</si>
  <si>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</si>
  <si>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</si>
  <si>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</si>
  <si>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</si>
  <si>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</si>
  <si>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</si>
  <si>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</si>
  <si>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</si>
  <si>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</si>
  <si>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</si>
  <si>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</si>
  <si>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</si>
  <si>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</si>
  <si>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</si>
  <si>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</si>
  <si>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</si>
  <si>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</si>
  <si>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</si>
  <si>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</si>
  <si>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</si>
  <si>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</si>
  <si>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</si>
  <si>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</si>
  <si>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</si>
  <si>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</si>
  <si>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</si>
  <si>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</si>
  <si>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</si>
  <si>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</si>
  <si>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</si>
  <si>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</si>
  <si>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</si>
  <si>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</si>
  <si>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</si>
  <si>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</si>
  <si>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</si>
  <si>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</si>
  <si>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</si>
  <si>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</si>
  <si>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</si>
  <si>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</si>
  <si>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</si>
  <si>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</si>
  <si>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</si>
  <si>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</si>
  <si>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</si>
  <si>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</si>
  <si>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</si>
  <si>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</si>
  <si>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</si>
  <si>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</si>
  <si>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</si>
  <si>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</si>
  <si>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</si>
  <si>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</si>
  <si>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</si>
  <si>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</si>
  <si>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</si>
  <si>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</si>
  <si>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Vigente desde: 2023/05/04</t>
  </si>
  <si>
    <t>Procesos</t>
  </si>
  <si>
    <t>afectación económica y reputacional</t>
  </si>
  <si>
    <t>Gestión</t>
  </si>
  <si>
    <t>Usuarios, productos y prácticas</t>
  </si>
  <si>
    <t>No</t>
  </si>
  <si>
    <t>Preventivo</t>
  </si>
  <si>
    <t>Manual</t>
  </si>
  <si>
    <t>Documentado</t>
  </si>
  <si>
    <t>Continua</t>
  </si>
  <si>
    <t>Con registro</t>
  </si>
  <si>
    <t>META</t>
  </si>
  <si>
    <t>ACCIONES</t>
  </si>
  <si>
    <t>Reducir</t>
  </si>
  <si>
    <t>Aleatoria</t>
  </si>
  <si>
    <t>Detectivo</t>
  </si>
  <si>
    <t>Sin documentar</t>
  </si>
  <si>
    <t xml:space="preserve">Humanos, logísticos, papelería, tecnológicos </t>
  </si>
  <si>
    <t xml:space="preserve">ATENCIÓN AL CIUDADANO </t>
  </si>
  <si>
    <t xml:space="preserve">Brindar atención con oportunidad y calidad desarrollando políticas de servicio que permitan satisfacer la demanda de los ciudadanos en trámites, servicios, Peticiones, Quejas, Reclamos y Sugerencias a través de los canales telefónico, virtual y presencial, verificando la percepción de la satisfacción ciudadana frente a la prestación de los mismos.
</t>
  </si>
  <si>
    <t xml:space="preserve">inadecuada atención al ciudadano </t>
  </si>
  <si>
    <t xml:space="preserve">acceso de personal no autorizado a las instalacions del instituto  </t>
  </si>
  <si>
    <t xml:space="preserve">1. Capacitación al personal encargado de la atención al ciudadano.
2. Mejoramiento de los sistemas de información y comunicación 
3. Mejoramiento del clima organizacional. </t>
  </si>
  <si>
    <t>Entre 500 a 5000 veces</t>
  </si>
  <si>
    <t xml:space="preserve">1) No hacer el debido registro y seguimiento de ingresos de visitantes  a las instalaciones
2) Falta de confirmación de registro de ingreso por parte del personal.
3) Exposición a cambios regulatorios, debido a factores internos o externos que afecten el normal funcionamiento del instituto y/o las dinámicas de este (eventos climáticos y/o atmosféricos, epidemias, pandemias, eventos de orden público, eventos desarrollados de manera interna, terremotos, inundaciones, fallas eléctricas, etc.). </t>
  </si>
  <si>
    <t xml:space="preserve">Deficiencia en niveles de seguridad </t>
  </si>
  <si>
    <t xml:space="preserve">1. Mejoras locativas
2. Implementación de nuevas tecnologías 
3. Competitividad 
4. Edificios inteligentes 
</t>
  </si>
  <si>
    <t>incumplimiento en la respuesta a requerimientos de usuarios, grupos de valor y personas interesadas</t>
  </si>
  <si>
    <t xml:space="preserve"> para garantizar la actualización permanente de la información  . </t>
  </si>
  <si>
    <t xml:space="preserve">1. Piezas gráficas 
2. Publicaciones en paginas web institucionales </t>
  </si>
  <si>
    <t xml:space="preserve">1. Seguimeinto a través de plataforma de correspondencia 
2. Requerimientos </t>
  </si>
  <si>
    <t xml:space="preserve">, realizará sensibilización a través de piezas gráficas en donde se comunicará a los usuarios los diferentes medios de atención , de manera clara y didactica. </t>
  </si>
  <si>
    <t xml:space="preserve"> para garantizar el acceso claro y de forma amigable a la información</t>
  </si>
  <si>
    <t xml:space="preserve">1. circular informativas 
2. relación de líneas telefónicas de atención </t>
  </si>
  <si>
    <t xml:space="preserve">1. Falta de articulación entre áreas para la recolección de información esencial para las respuestas.
2. Falta de seguimiento y/o de compromiso frente al deber legal de la entidad de atender a los usuarios dentro de los términos establecidos. 
3.   Demoras en la recolección de la información necesaria </t>
  </si>
  <si>
    <t xml:space="preserve">1. Buen  nombre y posicionamiento ante la comunidad. 
2. Certificaciones , fortalecimiento del sistema integrado de gestión
3. Control de procesos </t>
  </si>
  <si>
    <t>con el fin de establecer la pertinencia de la información atendida</t>
  </si>
  <si>
    <t xml:space="preserve"> seguimiento PQRS ventanilla Unica</t>
  </si>
  <si>
    <t>* extractos de plataforma 
* comunicaciones internas y externas</t>
  </si>
  <si>
    <t>para el control de ingreso de usuarios y personal externo a la entidad</t>
  </si>
  <si>
    <t xml:space="preserve">Implementará la comunicación permanente entre vigilantes y funcionarios de los procesos  </t>
  </si>
  <si>
    <t xml:space="preserve">1. Uso de elementos tecnológicos y equipos de radios y telefónicos </t>
  </si>
  <si>
    <t>realizará control semaforizado de los PQRS que se radican a la entidad</t>
  </si>
  <si>
    <t xml:space="preserve">realizará requerimientos periódicos por demoras evidenciadas en los controles de correspondencia efectuados </t>
  </si>
  <si>
    <t xml:space="preserve">, con el fin de llevar control de los tiempos de respuesta </t>
  </si>
  <si>
    <t>N° incidentes reportados /N° de personas ingresadas</t>
  </si>
  <si>
    <t xml:space="preserve">* Plataforma de correspondecia 
* Resúmenes </t>
  </si>
  <si>
    <t xml:space="preserve">* Registros fotográficos
* Registros de asistencia 
* actas de reunión
* comunicaciones internas y/o externas </t>
  </si>
  <si>
    <t xml:space="preserve">Humanos, tecnológicos </t>
  </si>
  <si>
    <t xml:space="preserve">al menos 1 comunicación </t>
  </si>
  <si>
    <t xml:space="preserve">Solicitar a la oficina de control único disciplinario , jornadas de sensibilización sobre los efectos de no tramitar en los tiempos de ley los PQRS que recepciona la entidad. </t>
  </si>
  <si>
    <t xml:space="preserve">Humanos,  papelería, tecnológicos </t>
  </si>
  <si>
    <t xml:space="preserve">al menos 1 vez al año </t>
  </si>
  <si>
    <t xml:space="preserve">al menos 1 solicitud anual </t>
  </si>
  <si>
    <t>Se solicitará apoyo de la fuerza pública en casos excepcionales</t>
  </si>
  <si>
    <t xml:space="preserve">* registro de llamada
* comunicaciones internas y/o externas 
</t>
  </si>
  <si>
    <t xml:space="preserve">cuando se presente un incidente que amerite el acompañamiento </t>
  </si>
  <si>
    <t xml:space="preserve">Se realizará sensibilización con los funcionarios sobre los mecanismos autorizados para la atención a personas externas </t>
  </si>
  <si>
    <t xml:space="preserve">* comunicaciones internas 
* mesas de trabajo
* registros de asistencia/ fotográficos </t>
  </si>
  <si>
    <t>Entre 100 y 500 SMLMV o fectación a nivel municipal/departamental</t>
  </si>
  <si>
    <t>Mayor a 500 SMLMV o afectación nacional</t>
  </si>
  <si>
    <t xml:space="preserve"> (total de requerimientos tramitados / total de requerimientos recibidos) * 100</t>
  </si>
  <si>
    <t xml:space="preserve">Sensibilización al 100% del personal de la entidad. </t>
  </si>
  <si>
    <t xml:space="preserve">Se verificará que se responda de manera idónea a los requerimientos, haciendo verificaciones aleatorias en plataforma de correspondencia </t>
  </si>
  <si>
    <t xml:space="preserve">realizar  muestras aleatorias de la correspondencia contestada, de forma mensual. </t>
  </si>
  <si>
    <t xml:space="preserve">Se realizará la publicación de piezas gráficas en plataforma institucional y redes oficinales, para dar a conocer a los usuarios los diferentes canales de atención, las competencias de la entidad , etc. </t>
  </si>
  <si>
    <t xml:space="preserve">* plataforma institucional
* redes sociales oficiales 
* piezas gráficas 
* grupos de trabajo  </t>
  </si>
  <si>
    <t xml:space="preserve">realizar la publicación de al menos 1 pieza mensual </t>
  </si>
  <si>
    <t xml:space="preserve">* Desde el mes de enero de los corrientes, se viene realizando la publicación de piezas gráficas informativas, diriga a los usuarios con información relevantes sobre los diferentes canales de atención  y cómo acceder a los mismos. </t>
  </si>
  <si>
    <t xml:space="preserve">implementará de una herramienta tecnológica  para el registro de personal </t>
  </si>
  <si>
    <t xml:space="preserve">con el fin de verificar ingreso y salida de usuarios, funcionarios y personas externas, a la diferentes áreas de la entidad y sus inmuebles conexos. </t>
  </si>
  <si>
    <t xml:space="preserve">1. Libro y/o planillas de ingreso 
2. implementación de sistema biométrico </t>
  </si>
  <si>
    <t xml:space="preserve">* Registro fotográfico 
*Registros de asistencia 
* comunicaciones internas 
* Llamados de atención 
* capacitaciones de personal de atención a usuarios 
</t>
  </si>
  <si>
    <t xml:space="preserve">Sesibilizaciones, sobre buen trato y humanización en la atención a usuarios. 
Circulares informativas con caneles y aprámetros para la atención de usuarios. </t>
  </si>
  <si>
    <t>Entre 10 y 50 SMLMV o afectación interna</t>
  </si>
  <si>
    <t xml:space="preserve">, a fin de agilizar la respuesta en los términos legalmente establecidos. </t>
  </si>
  <si>
    <t xml:space="preserve">* Comunicaciones internas y/o externas 
* seguimiento mensaules </t>
  </si>
  <si>
    <t xml:space="preserve">realizará mesas de trabajo con el fin de diagnósticar las deficiencias a la horas de producir y recopilar información necesaria para las respuestas a los PQRS </t>
  </si>
  <si>
    <t xml:space="preserve">a fin de establecer rutas críticas para la atención de los mismos. </t>
  </si>
  <si>
    <t>Correctivo</t>
  </si>
  <si>
    <t xml:space="preserve">N° de correspondencia contestada en los términos legales / Total correspondencia recibida  </t>
  </si>
  <si>
    <t xml:space="preserve">Solicitud a la alta gerencia, para la adopción de estrategias que permitan generar consciencia y cultura organizacional sobre la respuesta oportuna a los PQRS que se recepcionan </t>
  </si>
  <si>
    <t xml:space="preserve">* Comunicación interna
* seguimiento y llamados de atención control disciplinario
* código de buen gobierno corporativo  </t>
  </si>
  <si>
    <t xml:space="preserve">Rendir informe a la alta gerencia sobre el diagnósticos en la atención de los PQRS </t>
  </si>
  <si>
    <t xml:space="preserve">* informe enviado </t>
  </si>
  <si>
    <t xml:space="preserve">1 informe mensual </t>
  </si>
  <si>
    <t xml:space="preserve">* Comunicación interna 
* acta mesa de trabajo </t>
  </si>
  <si>
    <t>R4</t>
  </si>
  <si>
    <t xml:space="preserve">Perdida de certificación ISO 9001:2015 por incumplimiento de requisitos en percepción del cliente </t>
  </si>
  <si>
    <t>1.   incumplimiento del requisito 10.2.1 en relacion con las quejas o reclamos por el servicio de alumbrado publico; en donde la entidad realizacion acciones correctivas pero no realiza analisis de causas para medidas preventivas.  
2. Incumplimento del requisito 9.1.2 por bajo indicador de nivel de satisfaccion de usuarios debido a las demoras en la ejecucion y respuesta de PQRS.</t>
  </si>
  <si>
    <t xml:space="preserve">incumplimiento de los requisitos 10.2.1 y 9.1.2 en relacion a la atencion de los usuarios </t>
  </si>
  <si>
    <t>Máximo 2 veces</t>
  </si>
  <si>
    <t>manejo inadecuado de plataforma para atencion de los PQRS</t>
  </si>
  <si>
    <t>Talento humano</t>
  </si>
  <si>
    <t>Capacitar al personal en gestion de PQRS y tiempos de respuesta</t>
  </si>
  <si>
    <t xml:space="preserve">con el fin de concientizar a los funcionarios de la responsabilidad de atender </t>
  </si>
  <si>
    <t>enero a diciembre del 2025</t>
  </si>
  <si>
    <t xml:space="preserve">Solicitar a la oficina de control interno de gestion auditorias internas en gestion de Atencion al ciudadano </t>
  </si>
  <si>
    <t xml:space="preserve">con el fin de verificar el cumplimiento en las respuestas de PQRS y los parametros de atencion de los canales </t>
  </si>
  <si>
    <t>Solicitar a la oficina de control disciplinario acompañamiento en la revision del incumplimiento de las funciones de atencion al ciudadano</t>
  </si>
  <si>
    <t xml:space="preserve">para garantizar el debido proceso </t>
  </si>
  <si>
    <t>Solicitud  a gestion humana del desarrollo de capacitciones en temas de atencion al ciudadadno y de redaccion de respuestas</t>
  </si>
  <si>
    <t>* Comunicación interna
*Registros de asistencia</t>
  </si>
  <si>
    <t xml:space="preserve">4 informe anual </t>
  </si>
  <si>
    <t>R5</t>
  </si>
  <si>
    <t>Inadecuado cierre de PQRS en plataforma</t>
  </si>
  <si>
    <t>1.   se ha evidenciado el cierre de PQRSD sin estar ejecutados a satisfaccion.  
2. se reciben quejas de PQRS en plataforma ejecutados y según los usuarios no han sido solucionados.</t>
  </si>
  <si>
    <t>Fraude interno</t>
  </si>
  <si>
    <t>Entre 3 a 24 veces</t>
  </si>
  <si>
    <t>Entre 50 y 100 SMLMV o afectación con algunos usuarios</t>
  </si>
  <si>
    <t>Evitar</t>
  </si>
  <si>
    <t>Si</t>
  </si>
  <si>
    <t xml:space="preserve">Sensibilizar al personal con respecto del manejo de la plataforma y de la imporancia de dar respuesta oportuna a los pqrsd </t>
  </si>
  <si>
    <t xml:space="preserve">con el fin de concientizar a los funcionarios de la responsabilidad  </t>
  </si>
  <si>
    <t xml:space="preserve">con el fin de verificar la responsabilidad de cada funcionario y dependencia </t>
  </si>
  <si>
    <t xml:space="preserve">Solicitar a la oficina de control disciplinario la revision de los casos en donde se evidencie cierre de PQRS sin ejecucion </t>
  </si>
  <si>
    <t xml:space="preserve">Realizar proceso de sensibilizacion con cada dependencia en compañia de la secretaria general para concientizar sobre las consecuencias legales a cada dependencia </t>
  </si>
  <si>
    <t xml:space="preserve">Rendir informe de cada caso que se evidencia cierre sin  ejecucion </t>
  </si>
  <si>
    <t xml:space="preserve">al menos 1 informe anual </t>
  </si>
  <si>
    <t xml:space="preserve">1) Falta de disposición de los colaboradores del instituto  con respecto al ciudadano
2) Falta de claridad en la comunicación externa y/o  respuestas brindadas
3) Incumplimiento en los términos de respuesta 
4) Recursos digitales no amigables con la ciudadanía (pagina web)
5) Desconocimiento o falta de manejo del software de correspondencia
6) Exposición a cambios regulatorios, debido a factores internos o externos que afecten el normal funcionamiento del instituto y/o las dinámicas de este (eventos climáticos y/o atmosféricos, epidemias, pandemias, eventos de orden público, eventos desarrollados de manera interna, terremotos, inundaciones, fallas eléctricas, etc.).                                    7)Inadecuada asignacion del responsable </t>
  </si>
  <si>
    <t xml:space="preserve">Cumplimiento del 100% de los requisitos en los numerales 9.1.2 y 10.2.1  </t>
  </si>
  <si>
    <t>Desde el dia 14 de abril se adjudico el contrato de vigilancia el cual incluyo un sistema de equipo tecnologios para la entreda principal con el fin de controlar el ingreso de visitantes el cual esta en funcionamiento desde el dia 30 de mayo 2025</t>
  </si>
  <si>
    <t xml:space="preserve">Comunicaciones internas con los PQRs vencidos  </t>
  </si>
  <si>
    <t xml:space="preserve">Pendiente de solicitar </t>
  </si>
  <si>
    <t>Solicitar a la oficina de control interno de gestion auditoria interna de atencion al ciudadano enfocado en la gestion de pqrs de conformidad con los resultados del informe de pqrs</t>
  </si>
  <si>
    <t xml:space="preserve">Hacer entrega a la oficina de control disciplinario de los informes con las falencias en atencion o fallas en la gestion de pqrs </t>
  </si>
  <si>
    <t>Se realizo entrega de informe de novedad el pasado 06 de febrero 2025</t>
  </si>
  <si>
    <t xml:space="preserve">Con el fin de garantizar el cierre correcto de cada pqr </t>
  </si>
  <si>
    <t xml:space="preserve">Evidencia plataforma </t>
  </si>
  <si>
    <t>cero pqr cerrados incompletos</t>
  </si>
  <si>
    <t xml:space="preserve">verificacion aleatoria de lo pqrsd cerrados incompletos, a traves de muestras </t>
  </si>
  <si>
    <t xml:space="preserve">Realizar informe de la muestra </t>
  </si>
  <si>
    <t>Mayo a Diciembre 2025</t>
  </si>
  <si>
    <t xml:space="preserve">Se realizo proceso de sencibilizacion con la direccion administrativa y direccion operativa en el mes de febrero 2025 </t>
  </si>
  <si>
    <t xml:space="preserve">pendiente de realizar </t>
  </si>
  <si>
    <t xml:space="preserve">pendiene de realizar </t>
  </si>
  <si>
    <t xml:space="preserve">* se realiza verificación  en plataforma de la correspondencia atendida por las diferentes dependencias, y se realiza requerimientos mediante correo electronico a los líderes de dependencias o encargados de la atención a comunicaciones externas para que se emitan las  respuestas de fondo </t>
  </si>
  <si>
    <t xml:space="preserve">se realizo procedimiento para el ingreso de funcionarios y visitantes a la entidad en compañia de la oficina de gestion humana.  PRO-GH-024 Aprobado el 13 de mayo de 2025, el cual se encuentra en proceso de socializacion al personal de planta </t>
  </si>
  <si>
    <t>Se entrego a la oficina asesora de planeacion el informe del primer trimestre de PQRS año 2025 el dia 07 de mayo 2025</t>
  </si>
  <si>
    <t>Se realizo jornada de induccion con respecto de atencion al ciudadano y gestion de pqrs                                                                                                                                                                                           * Se realizo curso en protocolo de atencion y lenguaje claro el pasado 12 de mayo 2025</t>
  </si>
  <si>
    <t xml:space="preserve">Se envio a la oficina de control interno el infrome trimestral de pqrs para la toma de decisiones </t>
  </si>
  <si>
    <t>Desarticulación de las áreas para la respuesta a los requerimientos de usuarios, grupo de valor y personas interesadas..............</t>
  </si>
  <si>
    <r>
      <rPr>
        <sz val="11"/>
        <color rgb="FFFF0000"/>
        <rFont val="Arial"/>
        <family val="2"/>
      </rPr>
      <t>Direccionamiento inadecuado de peticiones ciudadanas frente al acceso a los programas, trámites y/o servicios.   
Inoportuna respuesta a los requerimientos y  términos legales de las  PQRSD</t>
    </r>
    <r>
      <rPr>
        <sz val="11"/>
        <color theme="1"/>
        <rFont val="Arial"/>
        <family val="2"/>
      </rPr>
      <t xml:space="preserve"> </t>
    </r>
  </si>
  <si>
    <r>
      <t xml:space="preserve">*Realizará capacitacion  a  los funcionarios  relacionada con el nueva version del  manual de atencion al ciudadano,  para que se tenga en cuenta el protocolo de atencion, con el fin de prestar un servicio eficiente a nuestros usuarios. 
</t>
    </r>
    <r>
      <rPr>
        <sz val="11"/>
        <color theme="1" tint="0.14999847407452621"/>
        <rFont val="Arial"/>
        <family val="2"/>
      </rPr>
      <t>* Se  estan  realizando capacitaciones constantes  en la ley 1755 por  de  medio de la cual se regula el Derecho Fundamental de Petición y se sustituye un título del Código de Procedimiento Administrativo, asi mismo se estan tomando    acciones disciplinarias   con   control único disciplinario con el fin de requerir a los funcionario que incurran en una presunta omisión de funciones respecto a las respuestas oportuna y de fondo, a usuarios de la entidad, grupos de valor, o personas interesada</t>
    </r>
    <r>
      <rPr>
        <sz val="11"/>
        <color theme="1"/>
        <rFont val="Arial"/>
        <family val="2"/>
      </rPr>
      <t xml:space="preserve">s. </t>
    </r>
  </si>
  <si>
    <r>
      <t xml:space="preserve">* Se realizó  jornada de induccion resaltando la responsabilidad de atención al ciudadano
ENCUESTA DE SATISFACCIÓN
 </t>
    </r>
    <r>
      <rPr>
        <sz val="11"/>
        <color rgb="FFFF0000"/>
        <rFont val="Arial"/>
        <family val="2"/>
      </rPr>
      <t>Con el fin de  medir y   evaluar la percepción de los receptores de los productos o servicios que presta el Instituto a través de sus planes, programas y proyectos  y dando cumplimiento  al manual de atencion al ciudadano  infibague  cuenta con la</t>
    </r>
    <r>
      <rPr>
        <sz val="11"/>
        <color theme="1"/>
        <rFont val="Arial"/>
        <family val="2"/>
      </rPr>
      <t xml:space="preserve">  </t>
    </r>
    <r>
      <rPr>
        <sz val="11"/>
        <color rgb="FFFF0000"/>
        <rFont val="Arial"/>
        <family val="2"/>
      </rPr>
      <t xml:space="preserve"> encuesta de satisfacción  como  mecanismo utilizado para medir la  efectctividad de los resultados de la misma, se aplica anualmente y dependen de las bases de datos de los responsables de cada área.</t>
    </r>
    <r>
      <rPr>
        <sz val="11"/>
        <color theme="1"/>
        <rFont val="Arial"/>
        <family val="2"/>
      </rPr>
      <t xml:space="preserve">
 </t>
    </r>
  </si>
  <si>
    <t xml:space="preserve">JEFE OFICINA ASESORA DE COMUNICACIONES Y PARTICIACION CIUDADANA </t>
  </si>
  <si>
    <t xml:space="preserve">OFICINA ASESORA DE COMUNICACIONES Y PARTICIACION CIUDADANA  coordinación con control único disciplinario  </t>
  </si>
  <si>
    <t xml:space="preserve">OFICINA ASESORA DE COMUNICACIONES Y PARTICIACION CIUDADANA y su equipo de trabajo </t>
  </si>
  <si>
    <t xml:space="preserve">OFICINA ASESORA DE COMUNICACIONES Y PARTICIACION CIUDADANA y su equipo de trabajo  / Contro único disciplinario </t>
  </si>
  <si>
    <t>OFICINA ASESORA DE COMUNICACIONES Y PARTICIACION CIUDADANA y su equipo de trabajo  / Secretaria General</t>
  </si>
  <si>
    <t>Terminado</t>
  </si>
  <si>
    <t xml:space="preserve">Oficina asesora de planeacion institucional </t>
  </si>
  <si>
    <t>Desde el proceso de Gestion de comunicaciones y participacion ciudadana - Atencion al ciudadano se articularon e implementaron las acciones para el cumplimiento de los planes de tratamiento en lso riesgos identificados.</t>
  </si>
  <si>
    <t>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</si>
</sst>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0"/>
      <color theme="1"/>
      <name val="Arial"/>
      <family val="2"/>
    </font>
    <font>
      <sz val="11"/>
      <color rgb="FFFF0000"/>
      <name val="Arial"/>
      <family val="2"/>
    </font>
    <font>
      <sz val="11"/>
      <color theme="1" tint="0.14999847407452621"/>
      <name val="Arial"/>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94">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 fontId="6" fillId="0" borderId="1" xfId="0" applyNumberFormat="1"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17" fontId="6" fillId="0" borderId="5" xfId="0" applyNumberFormat="1" applyFont="1" applyBorder="1" applyAlignment="1" applyProtection="1">
      <alignment vertical="center" wrapText="1"/>
      <protection locked="0"/>
    </xf>
    <xf numFmtId="0" fontId="6" fillId="0" borderId="34" xfId="0" applyFont="1" applyBorder="1" applyAlignment="1" applyProtection="1">
      <alignment horizontal="center" vertical="center" wrapText="1"/>
      <protection locked="0"/>
    </xf>
    <xf numFmtId="0" fontId="6" fillId="5" borderId="33"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9" fillId="4" borderId="13"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0" borderId="20" xfId="0" applyFont="1" applyBorder="1" applyAlignment="1" applyProtection="1">
      <alignment vertical="center" wrapText="1"/>
      <protection locked="0"/>
    </xf>
    <xf numFmtId="17" fontId="6" fillId="0" borderId="20" xfId="0" applyNumberFormat="1" applyFont="1" applyBorder="1" applyAlignment="1" applyProtection="1">
      <alignment vertical="center" wrapText="1"/>
      <protection locked="0"/>
    </xf>
    <xf numFmtId="0" fontId="6" fillId="3" borderId="8" xfId="0"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31" xfId="0" applyFont="1" applyBorder="1" applyAlignment="1">
      <alignment horizontal="center" vertical="center" wrapText="1"/>
    </xf>
    <xf numFmtId="0" fontId="6" fillId="0" borderId="0" xfId="0" applyFont="1" applyBorder="1" applyAlignment="1">
      <alignment horizontal="center" vertical="center" wrapText="1"/>
    </xf>
    <xf numFmtId="9" fontId="6" fillId="5" borderId="31" xfId="1" applyFont="1" applyFill="1" applyBorder="1" applyAlignment="1" applyProtection="1">
      <alignment horizontal="center" vertical="center" wrapText="1"/>
    </xf>
    <xf numFmtId="9" fontId="6" fillId="5" borderId="0" xfId="1" applyFont="1" applyFill="1" applyBorder="1" applyAlignment="1" applyProtection="1">
      <alignment horizontal="center" vertical="center" wrapText="1"/>
    </xf>
    <xf numFmtId="9" fontId="6" fillId="0" borderId="31" xfId="1" applyFont="1" applyBorder="1" applyAlignment="1" applyProtection="1">
      <alignment horizontal="center" vertical="center" wrapText="1"/>
    </xf>
    <xf numFmtId="9" fontId="6" fillId="0" borderId="0" xfId="1" applyFont="1" applyBorder="1" applyAlignment="1" applyProtection="1">
      <alignment horizontal="center" vertical="center" wrapText="1"/>
    </xf>
    <xf numFmtId="0" fontId="6" fillId="0" borderId="31"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9" fontId="6" fillId="0" borderId="31" xfId="1" applyFont="1" applyBorder="1" applyAlignment="1" applyProtection="1">
      <alignment horizontal="center" vertical="center" wrapText="1"/>
      <protection locked="0"/>
    </xf>
    <xf numFmtId="9" fontId="6" fillId="0" borderId="0" xfId="1" applyFont="1" applyBorder="1" applyAlignment="1" applyProtection="1">
      <alignment horizontal="center" vertical="center" wrapText="1"/>
      <protection locked="0"/>
    </xf>
    <xf numFmtId="9" fontId="6" fillId="5" borderId="20" xfId="1" applyFont="1" applyFill="1" applyBorder="1" applyAlignment="1" applyProtection="1">
      <alignment horizontal="center" vertical="center" wrapText="1"/>
    </xf>
    <xf numFmtId="9" fontId="6" fillId="5" borderId="3" xfId="1" applyFont="1" applyFill="1" applyBorder="1" applyAlignment="1" applyProtection="1">
      <alignment horizontal="center" vertical="center" wrapText="1"/>
    </xf>
    <xf numFmtId="9" fontId="6" fillId="0" borderId="20" xfId="1" applyFont="1" applyBorder="1" applyAlignment="1" applyProtection="1">
      <alignment horizontal="center" vertical="center" wrapText="1"/>
    </xf>
    <xf numFmtId="9" fontId="6" fillId="0" borderId="3" xfId="1" applyFont="1" applyBorder="1" applyAlignment="1" applyProtection="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9" fontId="6" fillId="0" borderId="20" xfId="0" applyNumberFormat="1" applyFont="1" applyBorder="1" applyAlignment="1" applyProtection="1">
      <alignment horizontal="center" vertical="center" wrapText="1"/>
      <protection locked="0"/>
    </xf>
    <xf numFmtId="9" fontId="6" fillId="0" borderId="3"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0" fillId="6" borderId="2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4" xfId="0" applyFont="1" applyFill="1" applyBorder="1" applyAlignment="1">
      <alignment horizontal="center"/>
    </xf>
    <xf numFmtId="0" fontId="10" fillId="6" borderId="20" xfId="0" applyFont="1" applyFill="1" applyBorder="1" applyAlignment="1">
      <alignment horizontal="center"/>
    </xf>
    <xf numFmtId="0" fontId="10" fillId="6" borderId="32" xfId="0" applyFont="1" applyFill="1" applyBorder="1" applyAlignment="1">
      <alignment horizontal="center"/>
    </xf>
    <xf numFmtId="0" fontId="10" fillId="6" borderId="28" xfId="0" applyFont="1" applyFill="1" applyBorder="1" applyAlignment="1">
      <alignment horizontal="center"/>
    </xf>
    <xf numFmtId="0" fontId="6" fillId="0" borderId="5"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3" xfId="0" applyFont="1" applyBorder="1" applyAlignment="1" applyProtection="1">
      <alignment horizontal="center" vertical="center" wrapText="1"/>
      <protection locked="0"/>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6" fillId="0" borderId="8" xfId="0" applyFont="1" applyBorder="1" applyAlignment="1">
      <alignment horizontal="center" vertical="center" wrapText="1"/>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0" fontId="10" fillId="2" borderId="0" xfId="0" applyFont="1" applyFill="1" applyAlignment="1">
      <alignment horizontal="center" vertical="center" wrapText="1"/>
    </xf>
    <xf numFmtId="9" fontId="6" fillId="0" borderId="1"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7" fillId="5" borderId="7" xfId="0" applyFont="1" applyFill="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0" fontId="7" fillId="5" borderId="31"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6" fillId="0" borderId="28"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9" fontId="6" fillId="5" borderId="33" xfId="1" applyFont="1" applyFill="1" applyBorder="1" applyAlignment="1" applyProtection="1">
      <alignment horizontal="center" vertical="center" wrapText="1"/>
    </xf>
    <xf numFmtId="9" fontId="6" fillId="5" borderId="34" xfId="1" applyFont="1" applyFill="1" applyBorder="1" applyAlignment="1" applyProtection="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9" fontId="6" fillId="5" borderId="26" xfId="1" applyFont="1" applyFill="1" applyBorder="1" applyAlignment="1" applyProtection="1">
      <alignment horizontal="center" vertical="center" wrapText="1"/>
    </xf>
    <xf numFmtId="9" fontId="6" fillId="5" borderId="26" xfId="1" applyFont="1" applyFill="1" applyBorder="1" applyAlignment="1" applyProtection="1">
      <alignment horizontal="center" vertical="center" wrapText="1"/>
      <protection locked="0"/>
    </xf>
    <xf numFmtId="9" fontId="6" fillId="0" borderId="33" xfId="1" applyFont="1" applyBorder="1" applyAlignment="1" applyProtection="1">
      <alignment horizontal="center" vertical="center" wrapText="1"/>
    </xf>
    <xf numFmtId="9" fontId="6" fillId="0" borderId="34" xfId="1" applyFont="1" applyBorder="1" applyAlignment="1" applyProtection="1">
      <alignment horizontal="center" vertical="center" wrapText="1"/>
    </xf>
    <xf numFmtId="0" fontId="6" fillId="3" borderId="33"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9" fontId="6" fillId="0" borderId="33" xfId="0" applyNumberFormat="1" applyFont="1" applyBorder="1" applyAlignment="1" applyProtection="1">
      <alignment horizontal="center" vertical="center" wrapText="1"/>
      <protection locked="0"/>
    </xf>
    <xf numFmtId="9" fontId="6" fillId="0" borderId="34" xfId="0" applyNumberFormat="1" applyFont="1" applyBorder="1" applyAlignment="1" applyProtection="1">
      <alignment horizontal="center" vertical="center" wrapText="1"/>
      <protection locked="0"/>
    </xf>
  </cellXfs>
  <cellStyles count="2">
    <cellStyle name="Normal" xfId="0" builtinId="0"/>
    <cellStyle name="Porcentaje" xfId="1" builtinId="5"/>
  </cellStyles>
  <dxfs count="73">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76200</xdr:rowOff>
    </xdr:from>
    <xdr:to>
      <xdr:col>3</xdr:col>
      <xdr:colOff>523875</xdr:colOff>
      <xdr:row>3</xdr:row>
      <xdr:rowOff>166727</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0"/>
          <a:ext cx="3333749" cy="128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8"/>
  <sheetViews>
    <sheetView tabSelected="1" topLeftCell="AR1" zoomScale="70" zoomScaleNormal="70" workbookViewId="0">
      <selection activeCell="AV28" sqref="AV28"/>
    </sheetView>
  </sheetViews>
  <sheetFormatPr baseColWidth="10" defaultColWidth="10.85546875" defaultRowHeight="14.25" x14ac:dyDescent="0.2"/>
  <cols>
    <col min="1" max="1" width="10.85546875" style="1" customWidth="1"/>
    <col min="2" max="2" width="20.5703125" style="1" customWidth="1"/>
    <col min="3" max="3" width="16.28515625" style="1" customWidth="1"/>
    <col min="4" max="4" width="16.140625" style="1" customWidth="1"/>
    <col min="5" max="5" width="19" style="1" customWidth="1"/>
    <col min="6" max="6" width="39.5703125" style="1" customWidth="1"/>
    <col min="7" max="7" width="59.140625" style="1" customWidth="1"/>
    <col min="8" max="8" width="35.42578125" style="1" customWidth="1"/>
    <col min="9" max="9" width="25.42578125" style="1" customWidth="1"/>
    <col min="10" max="10" width="19.42578125" style="1" customWidth="1"/>
    <col min="11" max="11" width="23" style="1" customWidth="1"/>
    <col min="12" max="12" width="24" style="1" customWidth="1"/>
    <col min="13" max="13" width="11.140625" style="1" customWidth="1"/>
    <col min="14" max="14" width="11.5703125" style="1" customWidth="1"/>
    <col min="15" max="15" width="11.140625" style="1" customWidth="1"/>
    <col min="16" max="16" width="11.5703125" style="1" customWidth="1"/>
    <col min="17" max="17" width="45.140625" style="1" customWidth="1"/>
    <col min="18" max="18" width="16.140625" style="1" customWidth="1"/>
    <col min="19" max="19" width="14.5703125" style="1" customWidth="1"/>
    <col min="20" max="20" width="16.5703125" style="1" customWidth="1"/>
    <col min="21" max="21" width="10.85546875" style="1" customWidth="1"/>
    <col min="22" max="22" width="29.140625" style="1" customWidth="1"/>
    <col min="23" max="23" width="34.28515625" style="1" customWidth="1"/>
    <col min="24" max="24" width="30.140625" style="1" customWidth="1"/>
    <col min="25" max="25" width="49.7109375" style="1" customWidth="1"/>
    <col min="26" max="26" width="35.42578125" style="1" customWidth="1"/>
    <col min="27" max="27" width="9.5703125" style="1" customWidth="1"/>
    <col min="28" max="28" width="9.5703125" style="1" hidden="1" customWidth="1"/>
    <col min="29" max="29" width="9.5703125" style="1" customWidth="1"/>
    <col min="30" max="30" width="9.5703125" style="1" hidden="1" customWidth="1"/>
    <col min="31" max="31" width="9.5703125" style="1" customWidth="1"/>
    <col min="32" max="32" width="9.5703125" style="1" hidden="1" customWidth="1"/>
    <col min="33" max="33" width="9.5703125" style="1" customWidth="1"/>
    <col min="34" max="34" width="9.5703125" style="1" hidden="1" customWidth="1"/>
    <col min="35" max="35" width="9.5703125" style="1" customWidth="1"/>
    <col min="36" max="36" width="5.140625" style="1" customWidth="1"/>
    <col min="37" max="37" width="10.85546875" style="1" customWidth="1"/>
    <col min="38" max="38" width="11.140625" style="1" customWidth="1"/>
    <col min="39" max="39" width="10.85546875" style="1"/>
    <col min="40" max="40" width="10.85546875" style="1" hidden="1" customWidth="1"/>
    <col min="41" max="41" width="11.140625" style="1" customWidth="1"/>
    <col min="42" max="42" width="24.42578125" style="1" customWidth="1"/>
    <col min="43" max="43" width="24.28515625" style="1" customWidth="1"/>
    <col min="44" max="44" width="19.85546875" style="1" customWidth="1"/>
    <col min="45" max="45" width="20.28515625" style="1" customWidth="1"/>
    <col min="46" max="46" width="10.85546875" style="1" customWidth="1"/>
    <col min="47" max="47" width="45.140625" style="1" customWidth="1"/>
    <col min="48" max="48" width="18.5703125" style="1" customWidth="1"/>
    <col min="49" max="49" width="21.140625" style="1" customWidth="1"/>
    <col min="50" max="50" width="27.7109375" style="1" customWidth="1"/>
    <col min="51" max="51" width="20.7109375" style="1" customWidth="1"/>
    <col min="52" max="52" width="27.28515625" style="1" customWidth="1"/>
    <col min="53" max="53" width="42.85546875" style="1" customWidth="1"/>
    <col min="54" max="54" width="20.28515625" style="1" customWidth="1"/>
    <col min="55" max="55" width="20.42578125" style="1" customWidth="1"/>
    <col min="56" max="56" width="16.28515625" style="1" bestFit="1" customWidth="1"/>
    <col min="57" max="57" width="47.5703125" style="1" customWidth="1"/>
    <col min="58" max="16384" width="10.85546875" style="1"/>
  </cols>
  <sheetData>
    <row r="1" spans="1:58" customFormat="1" ht="31.5" customHeight="1" x14ac:dyDescent="0.25">
      <c r="A1" s="107"/>
      <c r="B1" s="107"/>
      <c r="C1" s="107"/>
      <c r="D1" s="107"/>
      <c r="E1" s="134" t="s">
        <v>0</v>
      </c>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6"/>
      <c r="BE1" s="43" t="s">
        <v>1</v>
      </c>
      <c r="BF1" s="1"/>
    </row>
    <row r="2" spans="1:58" customFormat="1" ht="31.5" customHeight="1" x14ac:dyDescent="0.25">
      <c r="A2" s="107"/>
      <c r="B2" s="107"/>
      <c r="C2" s="107"/>
      <c r="D2" s="107"/>
      <c r="E2" s="137"/>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9"/>
      <c r="BE2" s="44" t="s">
        <v>4</v>
      </c>
      <c r="BF2" s="1"/>
    </row>
    <row r="3" spans="1:58" customFormat="1" ht="31.5" customHeight="1" x14ac:dyDescent="0.25">
      <c r="A3" s="107"/>
      <c r="B3" s="107"/>
      <c r="C3" s="107"/>
      <c r="D3" s="107"/>
      <c r="E3" s="140" t="s">
        <v>2</v>
      </c>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2"/>
      <c r="BE3" s="45" t="s">
        <v>65</v>
      </c>
      <c r="BF3" s="1"/>
    </row>
    <row r="4" spans="1:58" customFormat="1" ht="31.5" customHeight="1" x14ac:dyDescent="0.25">
      <c r="A4" s="107"/>
      <c r="B4" s="107"/>
      <c r="C4" s="107"/>
      <c r="D4" s="107"/>
      <c r="E4" s="143"/>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5"/>
      <c r="BE4" s="44" t="s">
        <v>3</v>
      </c>
      <c r="BF4" s="1"/>
    </row>
    <row r="5" spans="1:58" s="5" customFormat="1" ht="9.6" customHeight="1"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4"/>
    </row>
    <row r="6" spans="1:58" ht="23.1" customHeight="1" x14ac:dyDescent="0.2">
      <c r="A6" s="170" t="s">
        <v>16</v>
      </c>
      <c r="B6" s="170"/>
      <c r="C6" s="170"/>
      <c r="D6" s="148" t="s">
        <v>83</v>
      </c>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7"/>
    </row>
    <row r="7" spans="1:58"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4"/>
    </row>
    <row r="8" spans="1:58" ht="63.75" customHeight="1" x14ac:dyDescent="0.2">
      <c r="A8" s="170" t="s">
        <v>17</v>
      </c>
      <c r="B8" s="170"/>
      <c r="C8" s="170"/>
      <c r="D8" s="148" t="s">
        <v>84</v>
      </c>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7"/>
    </row>
    <row r="9" spans="1:58"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4"/>
    </row>
    <row r="10" spans="1:58" ht="38.25" customHeight="1" x14ac:dyDescent="0.2">
      <c r="A10" s="170" t="s">
        <v>47</v>
      </c>
      <c r="B10" s="170"/>
      <c r="C10" s="170"/>
      <c r="D10" s="149" t="s">
        <v>210</v>
      </c>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7"/>
    </row>
    <row r="11" spans="1:58" s="6" customFormat="1" ht="9.6" customHeight="1" thickBot="1" x14ac:dyDescent="0.4">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3"/>
      <c r="BE11" s="3"/>
      <c r="BF11" s="4"/>
    </row>
    <row r="12" spans="1:58" s="10" customFormat="1" ht="18.75" thickBot="1" x14ac:dyDescent="0.3">
      <c r="A12" s="112" t="s">
        <v>53</v>
      </c>
      <c r="B12" s="113"/>
      <c r="C12" s="113"/>
      <c r="D12" s="113"/>
      <c r="E12" s="113"/>
      <c r="F12" s="113"/>
      <c r="G12" s="113"/>
      <c r="H12" s="113"/>
      <c r="I12" s="113"/>
      <c r="J12" s="113"/>
      <c r="K12" s="113"/>
      <c r="L12" s="113"/>
      <c r="M12" s="113"/>
      <c r="N12" s="113"/>
      <c r="O12" s="113"/>
      <c r="P12" s="113"/>
      <c r="Q12" s="114"/>
      <c r="R12" s="120" t="s">
        <v>55</v>
      </c>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2"/>
      <c r="BA12" s="122"/>
      <c r="BB12" s="123"/>
      <c r="BC12" s="150" t="s">
        <v>57</v>
      </c>
      <c r="BD12" s="151"/>
      <c r="BE12" s="152"/>
      <c r="BF12" s="9"/>
    </row>
    <row r="13" spans="1:58" s="21" customFormat="1" ht="42" customHeight="1" x14ac:dyDescent="0.25">
      <c r="A13" s="153" t="s">
        <v>19</v>
      </c>
      <c r="B13" s="154"/>
      <c r="C13" s="154"/>
      <c r="D13" s="154"/>
      <c r="E13" s="154"/>
      <c r="F13" s="154"/>
      <c r="G13" s="155"/>
      <c r="H13" s="153" t="s">
        <v>54</v>
      </c>
      <c r="I13" s="154"/>
      <c r="J13" s="154"/>
      <c r="K13" s="154"/>
      <c r="L13" s="155"/>
      <c r="M13" s="153" t="s">
        <v>28</v>
      </c>
      <c r="N13" s="154"/>
      <c r="O13" s="154"/>
      <c r="P13" s="154"/>
      <c r="Q13" s="155"/>
      <c r="R13" s="153" t="s">
        <v>56</v>
      </c>
      <c r="S13" s="154"/>
      <c r="T13" s="155"/>
      <c r="U13" s="153" t="s">
        <v>51</v>
      </c>
      <c r="V13" s="154"/>
      <c r="W13" s="154"/>
      <c r="X13" s="154"/>
      <c r="Y13" s="154"/>
      <c r="Z13" s="155"/>
      <c r="AA13" s="115" t="s">
        <v>32</v>
      </c>
      <c r="AB13" s="116"/>
      <c r="AC13" s="116"/>
      <c r="AD13" s="117"/>
      <c r="AE13" s="115" t="s">
        <v>33</v>
      </c>
      <c r="AF13" s="116"/>
      <c r="AG13" s="116"/>
      <c r="AH13" s="116"/>
      <c r="AI13" s="116"/>
      <c r="AJ13" s="117"/>
      <c r="AK13" s="153" t="s">
        <v>50</v>
      </c>
      <c r="AL13" s="154"/>
      <c r="AM13" s="154"/>
      <c r="AN13" s="154"/>
      <c r="AO13" s="154"/>
      <c r="AP13" s="154"/>
      <c r="AQ13" s="155"/>
      <c r="AR13" s="115" t="s">
        <v>37</v>
      </c>
      <c r="AS13" s="117"/>
      <c r="AT13" s="115" t="s">
        <v>49</v>
      </c>
      <c r="AU13" s="116"/>
      <c r="AV13" s="116"/>
      <c r="AW13" s="116"/>
      <c r="AX13" s="116"/>
      <c r="AY13" s="116"/>
      <c r="AZ13" s="116"/>
      <c r="BA13" s="116"/>
      <c r="BB13" s="117"/>
      <c r="BC13" s="159" t="s">
        <v>10</v>
      </c>
      <c r="BD13" s="108" t="s">
        <v>41</v>
      </c>
      <c r="BE13" s="146" t="s">
        <v>40</v>
      </c>
      <c r="BF13" s="11"/>
    </row>
    <row r="14" spans="1:58" customFormat="1" ht="106.5" thickBot="1" x14ac:dyDescent="0.3">
      <c r="A14" s="12" t="s">
        <v>35</v>
      </c>
      <c r="B14" s="13" t="s">
        <v>20</v>
      </c>
      <c r="C14" s="13" t="s">
        <v>8</v>
      </c>
      <c r="D14" s="13" t="s">
        <v>7</v>
      </c>
      <c r="E14" s="13" t="s">
        <v>64</v>
      </c>
      <c r="F14" s="13" t="s">
        <v>6</v>
      </c>
      <c r="G14" s="14" t="s">
        <v>5</v>
      </c>
      <c r="H14" s="15" t="s">
        <v>63</v>
      </c>
      <c r="I14" s="13" t="s">
        <v>60</v>
      </c>
      <c r="J14" s="13" t="s">
        <v>9</v>
      </c>
      <c r="K14" s="13" t="s">
        <v>24</v>
      </c>
      <c r="L14" s="14" t="s">
        <v>61</v>
      </c>
      <c r="M14" s="118" t="s">
        <v>23</v>
      </c>
      <c r="N14" s="119"/>
      <c r="O14" s="119" t="s">
        <v>22</v>
      </c>
      <c r="P14" s="119"/>
      <c r="Q14" s="14" t="s">
        <v>21</v>
      </c>
      <c r="R14" s="15" t="s">
        <v>52</v>
      </c>
      <c r="S14" s="13" t="s">
        <v>62</v>
      </c>
      <c r="T14" s="14" t="s">
        <v>36</v>
      </c>
      <c r="U14" s="12" t="s">
        <v>18</v>
      </c>
      <c r="V14" s="56" t="s">
        <v>10</v>
      </c>
      <c r="W14" s="13" t="s">
        <v>42</v>
      </c>
      <c r="X14" s="13" t="s">
        <v>43</v>
      </c>
      <c r="Y14" s="13" t="s">
        <v>44</v>
      </c>
      <c r="Z14" s="14" t="s">
        <v>45</v>
      </c>
      <c r="AA14" s="12" t="s">
        <v>25</v>
      </c>
      <c r="AB14" s="18"/>
      <c r="AC14" s="16" t="s">
        <v>12</v>
      </c>
      <c r="AD14" s="19"/>
      <c r="AE14" s="12" t="s">
        <v>13</v>
      </c>
      <c r="AF14" s="18"/>
      <c r="AG14" s="16" t="s">
        <v>14</v>
      </c>
      <c r="AH14" s="18"/>
      <c r="AI14" s="16" t="s">
        <v>15</v>
      </c>
      <c r="AJ14" s="20"/>
      <c r="AK14" s="15"/>
      <c r="AL14" s="119" t="s">
        <v>29</v>
      </c>
      <c r="AM14" s="119"/>
      <c r="AN14" s="13"/>
      <c r="AO14" s="119" t="s">
        <v>30</v>
      </c>
      <c r="AP14" s="119"/>
      <c r="AQ14" s="14" t="s">
        <v>31</v>
      </c>
      <c r="AR14" s="15" t="s">
        <v>39</v>
      </c>
      <c r="AS14" s="14" t="s">
        <v>38</v>
      </c>
      <c r="AT14" s="12" t="s">
        <v>26</v>
      </c>
      <c r="AU14" s="56" t="s">
        <v>40</v>
      </c>
      <c r="AV14" s="56" t="s">
        <v>48</v>
      </c>
      <c r="AW14" s="56" t="s">
        <v>27</v>
      </c>
      <c r="AX14" s="56" t="s">
        <v>45</v>
      </c>
      <c r="AY14" s="56" t="s">
        <v>46</v>
      </c>
      <c r="AZ14" s="55" t="s">
        <v>76</v>
      </c>
      <c r="BA14" s="55" t="s">
        <v>77</v>
      </c>
      <c r="BB14" s="14" t="s">
        <v>11</v>
      </c>
      <c r="BC14" s="160"/>
      <c r="BD14" s="109"/>
      <c r="BE14" s="147"/>
    </row>
    <row r="15" spans="1:58" s="32" customFormat="1" ht="285" customHeight="1" thickBot="1" x14ac:dyDescent="0.3">
      <c r="A15" s="165" t="s">
        <v>34</v>
      </c>
      <c r="B15" s="124" t="s">
        <v>207</v>
      </c>
      <c r="C15" s="124" t="s">
        <v>66</v>
      </c>
      <c r="D15" s="124" t="s">
        <v>67</v>
      </c>
      <c r="E15" s="124" t="s">
        <v>85</v>
      </c>
      <c r="F15" s="124" t="s">
        <v>184</v>
      </c>
      <c r="G15" s="130" t="str">
        <f>+IF(OR(D15&lt;&gt;"",E15&lt;&gt;"",F15&lt;&gt;""),CONCATENATE("Posibilidad de ",D15," por ",E15,"debido a que ",F15),"")</f>
        <v xml:space="preserve">Posibilidad de afectación económica y reputacional por inadecuada atención al ciudadano debido a que 1) Falta de disposición de los colaboradores del instituto  con respecto al ciudadano
2) Falta de claridad en la comunicación externa y/o  respuestas brindadas
3) Incumplimiento en los términos de respuesta 
4) Recursos digitales no amigables con la ciudadanía (pagina web)
5) Desconocimiento o falta de manejo del software de correspondencia
6) Exposición a cambios regulatorios, debido a factores internos o externos que afecten el normal funcionamiento del instituto y/o las dinámicas de este (eventos climáticos y/o atmosféricos, epidemias, pandemias, eventos de orden público, eventos desarrollados de manera interna, terremotos, inundaciones, fallas eléctricas, etc.).                                    7)Inadecuada asignacion del responsable </v>
      </c>
      <c r="H15" s="103" t="s">
        <v>87</v>
      </c>
      <c r="I15" s="127" t="s">
        <v>68</v>
      </c>
      <c r="J15" s="127" t="s">
        <v>69</v>
      </c>
      <c r="K15" s="127" t="s">
        <v>88</v>
      </c>
      <c r="L15" s="127" t="s">
        <v>139</v>
      </c>
      <c r="M15" s="162">
        <f>+IF(K15="Máximo 2 veces",0.2,IF(K15="Entre 3 a 24 veces",0.4,IF(K15="Entre 24 a 500 veces",0.6,IF(K15="Entre 500 a 5000 veces",0.8,IF(K15="Mas de 5000 veces",1,"")))))</f>
        <v>0.8</v>
      </c>
      <c r="N15" s="110" t="str">
        <f>+IF(M15="","",IF(M15&gt;0.8,"Muy Alta",IF(AND(M15&lt;=0.8,M15&gt;0.6),"Alta",IF(AND(M15&lt;=0.6,M15&gt;0.4),"Media",IF(AND(M15&lt;=0.4,M15&gt;0.2),"Baja","Muy Baja")))))</f>
        <v>Alta</v>
      </c>
      <c r="O15" s="162">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0.4</v>
      </c>
      <c r="P15" s="167"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Menor</v>
      </c>
      <c r="Q15" s="110"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Moderado</v>
      </c>
      <c r="R15" s="127" t="s">
        <v>78</v>
      </c>
      <c r="S15" s="127" t="s">
        <v>70</v>
      </c>
      <c r="T15" s="156"/>
      <c r="U15" s="26">
        <v>1</v>
      </c>
      <c r="V15" s="63" t="s">
        <v>210</v>
      </c>
      <c r="W15" s="22" t="s">
        <v>138</v>
      </c>
      <c r="X15" s="22" t="s">
        <v>93</v>
      </c>
      <c r="Y15" s="25" t="str">
        <f>CONCATENATE(V15,W15,X15)</f>
        <v xml:space="preserve">JEFE OFICINA ASESORA DE COMUNICACIONES Y PARTICIACION CIUDADANA Sesibilizaciones, sobre buen trato y humanización en la atención a usuarios. 
Circulares informativas con caneles y aprámetros para la atención de usuarios.  para garantizar la actualización permanente de la información  . </v>
      </c>
      <c r="Z15" s="22" t="s">
        <v>98</v>
      </c>
      <c r="AA15" s="27" t="s">
        <v>71</v>
      </c>
      <c r="AB15" s="28">
        <f t="shared" ref="AB15:AB17" si="0">+IF(AA15="","",IF(AA15="Preventivo",0.25,IF(AA15="Detectivo",0.15,IF(AA15="Correctivo",0.1,))))</f>
        <v>0.25</v>
      </c>
      <c r="AC15" s="27" t="s">
        <v>72</v>
      </c>
      <c r="AD15" s="28">
        <f t="shared" ref="AD15:AD17" si="1">+IF(AC15="","",IF(AC15="Automático",0.25,IF(AC15="Manual",0.15)))</f>
        <v>0.15</v>
      </c>
      <c r="AE15" s="27" t="s">
        <v>73</v>
      </c>
      <c r="AF15" s="28">
        <f>+IF(AE15="","",IF(AE15="Documentado",0.5,IF(AE15="Sin documentar",0)))</f>
        <v>0.5</v>
      </c>
      <c r="AG15" s="27" t="s">
        <v>79</v>
      </c>
      <c r="AH15" s="28">
        <f>+IF(AG15="","",IF(AG15="Continua",0.1,IF(AG15="Aleatoria",0.05)))</f>
        <v>0.05</v>
      </c>
      <c r="AI15" s="27" t="s">
        <v>75</v>
      </c>
      <c r="AJ15" s="29">
        <f>+IF(AI15="","",IF(AI15="Con registro",0.05,IF(AI15="Sin registro",0)))</f>
        <v>0.05</v>
      </c>
      <c r="AK15" s="29">
        <f>+IF(AA15="Detectivo",M15-(SUM(AB15,AD15)*M15),IF(AA15="Preventivo",M15-(SUM(AB15,AD15)*M15),M15))</f>
        <v>0.48</v>
      </c>
      <c r="AL15" s="97">
        <f>+IF(M15="","",MIN(AK15:AK17))</f>
        <v>0.20159999999999997</v>
      </c>
      <c r="AM15" s="101" t="str">
        <f>+IF(AL15="","",IF(AL15&gt;0.8,"Muy Alta",IF(AND(AL15&lt;=0.8,AL15&gt;0.6),"Alta",IF(AND(AL15&lt;=0.6,AL15&gt;0.4),"Media",IF(AND(AL15&lt;=0.4,AL15&gt;0.2),"Baja","Muy Baja")))))</f>
        <v>Baja</v>
      </c>
      <c r="AN15" s="29">
        <f>+IF(AA15="Correctivo",O15-(SUM(AB15,AD15)*O15),O15)</f>
        <v>0.4</v>
      </c>
      <c r="AO15" s="97">
        <f>+IF(L15="","",MIN(AN16:AN17))</f>
        <v>0.4</v>
      </c>
      <c r="AP15" s="99" t="str">
        <f>+IF(AO15="","",IF(AO15&gt;0.8,"Catastrófico",IF(AND(AO15&lt;=0.8,AO15&gt;0.6),"Mayor",IF(AND(AO15&lt;=0.6,AO15&gt;0.4),"Moderado",IF(AND(AO15&lt;=0.4,AO15&gt;0.2),"Menor","Leve")))))</f>
        <v>Menor</v>
      </c>
      <c r="AQ15" s="101"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Bajo</v>
      </c>
      <c r="AR15" s="103" t="s">
        <v>126</v>
      </c>
      <c r="AS15" s="105">
        <v>1</v>
      </c>
      <c r="AT15" s="32">
        <v>1</v>
      </c>
      <c r="AU15" s="54" t="s">
        <v>208</v>
      </c>
      <c r="AV15" s="54" t="s">
        <v>82</v>
      </c>
      <c r="AW15" s="48" t="s">
        <v>161</v>
      </c>
      <c r="AX15" s="54" t="s">
        <v>137</v>
      </c>
      <c r="AY15" s="66" t="s">
        <v>211</v>
      </c>
      <c r="AZ15" s="54" t="s">
        <v>127</v>
      </c>
      <c r="BA15" s="54" t="s">
        <v>209</v>
      </c>
      <c r="BB15" s="22" t="s">
        <v>215</v>
      </c>
      <c r="BC15" s="50" t="s">
        <v>216</v>
      </c>
      <c r="BD15" s="80">
        <v>46022</v>
      </c>
      <c r="BE15" s="178" t="s">
        <v>217</v>
      </c>
    </row>
    <row r="16" spans="1:58" s="32" customFormat="1" ht="155.25" customHeight="1" thickBot="1" x14ac:dyDescent="0.3">
      <c r="A16" s="166"/>
      <c r="B16" s="125"/>
      <c r="C16" s="125"/>
      <c r="D16" s="125"/>
      <c r="E16" s="125"/>
      <c r="F16" s="125"/>
      <c r="G16" s="131"/>
      <c r="H16" s="104"/>
      <c r="I16" s="128"/>
      <c r="J16" s="128"/>
      <c r="K16" s="128"/>
      <c r="L16" s="128"/>
      <c r="M16" s="163"/>
      <c r="N16" s="111"/>
      <c r="O16" s="163"/>
      <c r="P16" s="168"/>
      <c r="Q16" s="111"/>
      <c r="R16" s="128"/>
      <c r="S16" s="128"/>
      <c r="T16" s="157"/>
      <c r="U16" s="33">
        <v>2</v>
      </c>
      <c r="V16" s="86" t="s">
        <v>210</v>
      </c>
      <c r="W16" s="23" t="s">
        <v>102</v>
      </c>
      <c r="X16" s="23" t="s">
        <v>101</v>
      </c>
      <c r="Y16" s="64" t="str">
        <f t="shared" ref="Y16" si="2">CONCATENATE(V16,W16,X16)</f>
        <v>JEFE OFICINA ASESORA DE COMUNICACIONES Y PARTICIACION CIUDADANA  seguimiento PQRS ventanilla Unicacon el fin de establecer la pertinencia de la información atendida</v>
      </c>
      <c r="Z16" s="23" t="s">
        <v>95</v>
      </c>
      <c r="AA16" s="34" t="s">
        <v>80</v>
      </c>
      <c r="AB16" s="28">
        <f t="shared" si="0"/>
        <v>0.15</v>
      </c>
      <c r="AC16" s="34" t="s">
        <v>72</v>
      </c>
      <c r="AD16" s="28">
        <f t="shared" si="1"/>
        <v>0.15</v>
      </c>
      <c r="AE16" s="34" t="s">
        <v>81</v>
      </c>
      <c r="AF16" s="35"/>
      <c r="AG16" s="34" t="s">
        <v>79</v>
      </c>
      <c r="AH16" s="35"/>
      <c r="AI16" s="34" t="s">
        <v>75</v>
      </c>
      <c r="AJ16" s="36">
        <f t="shared" ref="AJ16:AJ22" si="3">+IF(AI16="","",IF(AI16="Con registro",0.05,IF(AI16="Sin registro",0)))</f>
        <v>0.05</v>
      </c>
      <c r="AK16" s="29">
        <f>+IF(AA16="Detectivo",AK15-(SUM(AB16,AD16)*AK15),IF(AA16="Preventivo",AK15-(SUM(AB16,AD16)*AK15),AK15))</f>
        <v>0.33599999999999997</v>
      </c>
      <c r="AL16" s="98"/>
      <c r="AM16" s="102"/>
      <c r="AN16" s="29">
        <f>+IF(AA16="Correctivo",AN15-(SUM(AB16,AD16)*AN15),AN15)</f>
        <v>0.4</v>
      </c>
      <c r="AO16" s="98"/>
      <c r="AP16" s="100"/>
      <c r="AQ16" s="102"/>
      <c r="AR16" s="104"/>
      <c r="AS16" s="106"/>
      <c r="AT16" s="31">
        <v>2</v>
      </c>
      <c r="AU16" s="52" t="s">
        <v>128</v>
      </c>
      <c r="AV16" s="67" t="s">
        <v>82</v>
      </c>
      <c r="AW16" s="48" t="s">
        <v>161</v>
      </c>
      <c r="AX16" s="52" t="s">
        <v>103</v>
      </c>
      <c r="AY16" s="71" t="s">
        <v>212</v>
      </c>
      <c r="AZ16" s="52" t="s">
        <v>129</v>
      </c>
      <c r="BA16" s="52" t="s">
        <v>201</v>
      </c>
      <c r="BB16" s="23" t="s">
        <v>215</v>
      </c>
      <c r="BC16" s="50" t="s">
        <v>216</v>
      </c>
      <c r="BD16" s="80">
        <v>46022</v>
      </c>
      <c r="BE16" s="179"/>
    </row>
    <row r="17" spans="1:57" s="32" customFormat="1" ht="100.5" thickBot="1" x14ac:dyDescent="0.3">
      <c r="A17" s="174"/>
      <c r="B17" s="126"/>
      <c r="C17" s="126"/>
      <c r="D17" s="126"/>
      <c r="E17" s="126"/>
      <c r="F17" s="126"/>
      <c r="G17" s="132"/>
      <c r="H17" s="133"/>
      <c r="I17" s="129"/>
      <c r="J17" s="129"/>
      <c r="K17" s="129"/>
      <c r="L17" s="129"/>
      <c r="M17" s="164"/>
      <c r="N17" s="161"/>
      <c r="O17" s="164"/>
      <c r="P17" s="169"/>
      <c r="Q17" s="161"/>
      <c r="R17" s="129"/>
      <c r="S17" s="129"/>
      <c r="T17" s="158"/>
      <c r="U17" s="38">
        <v>3</v>
      </c>
      <c r="V17" s="86" t="s">
        <v>210</v>
      </c>
      <c r="W17" s="24" t="s">
        <v>96</v>
      </c>
      <c r="X17" s="24" t="s">
        <v>97</v>
      </c>
      <c r="Y17" s="64" t="str">
        <f>CONCATENATE(V17,W17,X17)</f>
        <v>JEFE OFICINA ASESORA DE COMUNICACIONES Y PARTICIACION CIUDADANA , realizará sensibilización a través de piezas gráficas en donde se comunicará a los usuarios los diferentes medios de atención , de manera clara y didactica.  para garantizar el acceso claro y de forma amigable a la información</v>
      </c>
      <c r="Z17" s="24" t="s">
        <v>94</v>
      </c>
      <c r="AA17" s="39" t="s">
        <v>71</v>
      </c>
      <c r="AB17" s="28">
        <f t="shared" si="0"/>
        <v>0.25</v>
      </c>
      <c r="AC17" s="39" t="s">
        <v>72</v>
      </c>
      <c r="AD17" s="28">
        <f t="shared" si="1"/>
        <v>0.15</v>
      </c>
      <c r="AE17" s="39" t="s">
        <v>73</v>
      </c>
      <c r="AF17" s="40"/>
      <c r="AG17" s="39" t="s">
        <v>74</v>
      </c>
      <c r="AH17" s="40"/>
      <c r="AI17" s="39" t="s">
        <v>75</v>
      </c>
      <c r="AJ17" s="41">
        <f t="shared" si="3"/>
        <v>0.05</v>
      </c>
      <c r="AK17" s="29">
        <f>+IF(AA17="Detectivo",AK16-(SUM(AB17,AD17)*AK16),IF(AA17="Preventivo",AK16-(SUM(AB17,AD17)*AK16),AK16))</f>
        <v>0.20159999999999997</v>
      </c>
      <c r="AL17" s="98"/>
      <c r="AM17" s="102"/>
      <c r="AN17" s="29">
        <f>+IF(AA17="Correctivo",AN16-(SUM(AB17,AD17)*AN16),AN16)</f>
        <v>0.4</v>
      </c>
      <c r="AO17" s="98"/>
      <c r="AP17" s="100"/>
      <c r="AQ17" s="102"/>
      <c r="AR17" s="104"/>
      <c r="AS17" s="106"/>
      <c r="AT17" s="42">
        <v>3</v>
      </c>
      <c r="AU17" s="24" t="s">
        <v>130</v>
      </c>
      <c r="AV17" s="62" t="s">
        <v>113</v>
      </c>
      <c r="AW17" s="48" t="s">
        <v>161</v>
      </c>
      <c r="AX17" s="22" t="s">
        <v>131</v>
      </c>
      <c r="AY17" s="71" t="s">
        <v>212</v>
      </c>
      <c r="AZ17" s="49" t="s">
        <v>132</v>
      </c>
      <c r="BA17" s="49" t="s">
        <v>133</v>
      </c>
      <c r="BB17" s="24" t="s">
        <v>215</v>
      </c>
      <c r="BC17" s="50" t="s">
        <v>216</v>
      </c>
      <c r="BD17" s="80">
        <v>46022</v>
      </c>
      <c r="BE17" s="180"/>
    </row>
    <row r="18" spans="1:57" s="32" customFormat="1" ht="149.25" customHeight="1" thickBot="1" x14ac:dyDescent="0.3">
      <c r="A18" s="165" t="s">
        <v>58</v>
      </c>
      <c r="B18" s="127" t="s">
        <v>90</v>
      </c>
      <c r="C18" s="127" t="s">
        <v>66</v>
      </c>
      <c r="D18" s="127" t="s">
        <v>67</v>
      </c>
      <c r="E18" s="127" t="s">
        <v>86</v>
      </c>
      <c r="F18" s="127" t="s">
        <v>89</v>
      </c>
      <c r="G18" s="110" t="str">
        <f t="shared" ref="G18" si="4">+IF(OR(D18&lt;&gt;"",E18&lt;&gt;"",F18&lt;&gt;""),CONCATENATE("Posibilidad de ",D18," por ",E18," debido a ",F18),"")</f>
        <v xml:space="preserve">Posibilidad de afectación económica y reputacional por acceso de personal no autorizado a las instalacions del instituto   debido a 1) No hacer el debido registro y seguimiento de ingresos de visitantes  a las instalaciones
2) Falta de confirmación de registro de ingreso por parte del personal.
3) Exposición a cambios regulatorios, debido a factores internos o externos que afecten el normal funcionamiento del instituto y/o las dinámicas de este (eventos climáticos y/o atmosféricos, epidemias, pandemias, eventos de orden público, eventos desarrollados de manera interna, terremotos, inundaciones, fallas eléctricas, etc.). </v>
      </c>
      <c r="H18" s="103" t="s">
        <v>91</v>
      </c>
      <c r="I18" s="127" t="s">
        <v>68</v>
      </c>
      <c r="J18" s="127" t="s">
        <v>69</v>
      </c>
      <c r="K18" s="127" t="s">
        <v>88</v>
      </c>
      <c r="L18" s="127" t="s">
        <v>124</v>
      </c>
      <c r="M18" s="162">
        <f>+IF(K18="Máximo 2 veces",0.2,IF(K18="Entre 3 a 24 veces",0.4,IF(K18="Entre 24 a 500 veces",0.6,IF(K18="Entre 500 a 5000 veces",0.8,IF(K18="Mas de 5000 veces",1,"")))))</f>
        <v>0.8</v>
      </c>
      <c r="N18" s="110" t="str">
        <f>+IF(M18="","",IF(M18&gt;0.8,"Muy Alta",IF(AND(M18&lt;=0.8,M18&gt;0.6),"Alta",IF(AND(M18&lt;=0.6,M18&gt;0.4),"Media",IF(AND(M18&lt;=0.4,M18&gt;0.2),"Baja","Muy Baja")))))</f>
        <v>Alta</v>
      </c>
      <c r="O18" s="162">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0.8</v>
      </c>
      <c r="P18" s="167"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Mayor</v>
      </c>
      <c r="Q18" s="110"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Alto</v>
      </c>
      <c r="R18" s="127" t="s">
        <v>78</v>
      </c>
      <c r="S18" s="127" t="s">
        <v>70</v>
      </c>
      <c r="T18" s="156"/>
      <c r="U18" s="26">
        <v>1</v>
      </c>
      <c r="V18" s="86" t="s">
        <v>210</v>
      </c>
      <c r="W18" s="52" t="s">
        <v>134</v>
      </c>
      <c r="X18" s="22" t="s">
        <v>135</v>
      </c>
      <c r="Y18" s="65" t="str">
        <f t="shared" ref="Y18:Y23" si="5">CONCATENATE(V18,W18,X18)</f>
        <v xml:space="preserve">JEFE OFICINA ASESORA DE COMUNICACIONES Y PARTICIACION CIUDADANA implementará de una herramienta tecnológica  para el registro de personal con el fin de verificar ingreso y salida de usuarios, funcionarios y personas externas, a la diferentes áreas de la entidad y sus inmuebles conexos. </v>
      </c>
      <c r="Z18" s="68" t="s">
        <v>136</v>
      </c>
      <c r="AA18" s="27" t="s">
        <v>71</v>
      </c>
      <c r="AB18" s="28">
        <f>+IF(AA18="","",IF(AA18="Preventivo",0.25,IF(AA18="Detectivo",0.15,IF(AA18="Correctivo",0.1,))))</f>
        <v>0.25</v>
      </c>
      <c r="AC18" s="27" t="s">
        <v>72</v>
      </c>
      <c r="AD18" s="28">
        <f>+IF(AC18="","",IF(AC18="Automático",0.25,IF(AC18="Manual",0.15)))</f>
        <v>0.15</v>
      </c>
      <c r="AE18" s="27" t="s">
        <v>73</v>
      </c>
      <c r="AF18" s="28">
        <f>+IF(AE18="","",IF(AE18="Documentado",0.5,IF(AE18="Sin documentar",0)))</f>
        <v>0.5</v>
      </c>
      <c r="AG18" s="27" t="s">
        <v>74</v>
      </c>
      <c r="AH18" s="28">
        <f>+IF(AG18="","",IF(AG18="Continua",0.1,IF(AG18="Aleatoria",0.05)))</f>
        <v>0.1</v>
      </c>
      <c r="AI18" s="27" t="s">
        <v>75</v>
      </c>
      <c r="AJ18" s="29">
        <f>+IF(AI18="","",IF(AI18="Con registro",0.05,IF(AI18="Sin registro",0)))</f>
        <v>0.05</v>
      </c>
      <c r="AK18" s="29">
        <f>+IF(AA18="Detectivo",M18-(SUM(AB18,AD18)*M18),IF(AA18="Preventivo",M18-(SUM(AB18,AD18)*M18),M18))</f>
        <v>0.48</v>
      </c>
      <c r="AL18" s="162">
        <f>+IF(M18="","",MIN(AK18:AK19))</f>
        <v>0.33599999999999997</v>
      </c>
      <c r="AM18" s="110" t="str">
        <f>+IF(AL18="","",IF(AL18&gt;0.8,"Muy Alta",IF(AND(AL18&lt;=0.8,AL18&gt;0.6),"Alta",IF(AND(AL18&lt;=0.6,AL18&gt;0.4),"Media",IF(AND(AL18&lt;=0.4,AL18&gt;0.2),"Baja","Muy Baja")))))</f>
        <v>Baja</v>
      </c>
      <c r="AN18" s="29">
        <f>+IF(AA18="Correctivo",O18-(SUM(AB18,AD18)*O18),O18)</f>
        <v>0.8</v>
      </c>
      <c r="AO18" s="162">
        <f>+IF(L18="","",MIN(AN19:AN19))</f>
        <v>0.8</v>
      </c>
      <c r="AP18" s="167" t="str">
        <f>+IF(AO18="","",IF(AO18&gt;0.8,"Catastrófico",IF(AND(AO18&lt;=0.8,AO18&gt;0.6),"Mayor",IF(AND(AO18&lt;=0.6,AO18&gt;0.4),"Moderado",IF(AND(AO18&lt;=0.4,AO18&gt;0.2),"Menor","Leve")))))</f>
        <v>Mayor</v>
      </c>
      <c r="AQ18" s="110" t="str">
        <f t="shared" ref="AQ18" si="6">+IF(OR(AL18="",AO18=""),"",IF(AND(AP18="Catastrófico",AM18&lt;&gt;""),"Extremo",IF(AND(AP18="Mayor",AM18&lt;&gt;""),"Alto",IF(AND(AM18="Muy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Alto</v>
      </c>
      <c r="AR18" s="103" t="s">
        <v>110</v>
      </c>
      <c r="AS18" s="105">
        <v>1</v>
      </c>
      <c r="AT18" s="31">
        <v>1</v>
      </c>
      <c r="AU18" s="22" t="s">
        <v>119</v>
      </c>
      <c r="AV18" s="70" t="s">
        <v>82</v>
      </c>
      <c r="AW18" s="48" t="s">
        <v>161</v>
      </c>
      <c r="AX18" s="58" t="s">
        <v>120</v>
      </c>
      <c r="AY18" s="71" t="s">
        <v>212</v>
      </c>
      <c r="AZ18" s="46" t="s">
        <v>121</v>
      </c>
      <c r="BA18" s="46" t="s">
        <v>186</v>
      </c>
      <c r="BB18" s="22" t="s">
        <v>215</v>
      </c>
      <c r="BC18" s="50" t="s">
        <v>216</v>
      </c>
      <c r="BD18" s="80">
        <v>46022</v>
      </c>
      <c r="BE18" s="172" t="s">
        <v>217</v>
      </c>
    </row>
    <row r="19" spans="1:57" s="32" customFormat="1" ht="140.25" customHeight="1" thickBot="1" x14ac:dyDescent="0.3">
      <c r="A19" s="166"/>
      <c r="B19" s="128"/>
      <c r="C19" s="128"/>
      <c r="D19" s="128"/>
      <c r="E19" s="128"/>
      <c r="F19" s="128"/>
      <c r="G19" s="111"/>
      <c r="H19" s="104"/>
      <c r="I19" s="128"/>
      <c r="J19" s="128"/>
      <c r="K19" s="128"/>
      <c r="L19" s="128"/>
      <c r="M19" s="163"/>
      <c r="N19" s="111"/>
      <c r="O19" s="163"/>
      <c r="P19" s="168"/>
      <c r="Q19" s="111"/>
      <c r="R19" s="128"/>
      <c r="S19" s="128"/>
      <c r="T19" s="157"/>
      <c r="U19" s="33">
        <v>2</v>
      </c>
      <c r="V19" s="86" t="s">
        <v>210</v>
      </c>
      <c r="W19" s="61" t="s">
        <v>105</v>
      </c>
      <c r="X19" s="23" t="s">
        <v>104</v>
      </c>
      <c r="Y19" s="65" t="str">
        <f t="shared" si="5"/>
        <v>JEFE OFICINA ASESORA DE COMUNICACIONES Y PARTICIACION CIUDADANA Implementará la comunicación permanente entre vigilantes y funcionarios de los procesos  para el control de ingreso de usuarios y personal externo a la entidad</v>
      </c>
      <c r="Z19" s="69" t="s">
        <v>106</v>
      </c>
      <c r="AA19" s="34" t="s">
        <v>80</v>
      </c>
      <c r="AB19" s="35">
        <f t="shared" ref="AB19:AB22" si="7">+IF(AA19="","",IF(AA19="Preventivo",0.25,IF(AA19="Detectivo",0.15,IF(AA19="Correctivo",0.1,))))</f>
        <v>0.15</v>
      </c>
      <c r="AC19" s="34" t="s">
        <v>72</v>
      </c>
      <c r="AD19" s="35">
        <f t="shared" ref="AD19:AD22" si="8">+IF(AC19="","",IF(AC19="Automático",0.25,IF(AC19="Manual",0.15)))</f>
        <v>0.15</v>
      </c>
      <c r="AE19" s="34" t="s">
        <v>73</v>
      </c>
      <c r="AF19" s="35">
        <f t="shared" ref="AF19:AF22" si="9">+IF(AE19="","",IF(AE19="Documentado",0.5,IF(AE19="Sin documentar",0)))</f>
        <v>0.5</v>
      </c>
      <c r="AG19" s="34" t="s">
        <v>79</v>
      </c>
      <c r="AH19" s="35">
        <f t="shared" ref="AH19:AH22" si="10">+IF(AG19="","",IF(AG19="Continua",0.1,IF(AG19="Aleatoria",0.05)))</f>
        <v>0.05</v>
      </c>
      <c r="AI19" s="34" t="s">
        <v>75</v>
      </c>
      <c r="AJ19" s="36">
        <f t="shared" si="3"/>
        <v>0.05</v>
      </c>
      <c r="AK19" s="29">
        <f>+IF(AA19="Detectivo",AK18-(SUM(AB19,AD19)*AK18),IF(AA19="Preventivo",AK18-(SUM(AB19,AD19)*AK18),AK18))</f>
        <v>0.33599999999999997</v>
      </c>
      <c r="AL19" s="163"/>
      <c r="AM19" s="111"/>
      <c r="AN19" s="29">
        <f>+IF(AA19="Correctivo",AN18-(SUM(AB19,AD19)*AN18),AN18)</f>
        <v>0.8</v>
      </c>
      <c r="AO19" s="163"/>
      <c r="AP19" s="168"/>
      <c r="AQ19" s="111"/>
      <c r="AR19" s="104"/>
      <c r="AS19" s="104"/>
      <c r="AT19" s="37">
        <v>2</v>
      </c>
      <c r="AU19" s="23" t="s">
        <v>122</v>
      </c>
      <c r="AV19" s="70" t="s">
        <v>82</v>
      </c>
      <c r="AW19" s="48" t="s">
        <v>161</v>
      </c>
      <c r="AX19" s="60" t="s">
        <v>123</v>
      </c>
      <c r="AY19" s="71" t="s">
        <v>212</v>
      </c>
      <c r="AZ19" s="47" t="s">
        <v>117</v>
      </c>
      <c r="BA19" s="47" t="s">
        <v>202</v>
      </c>
      <c r="BB19" s="23" t="s">
        <v>215</v>
      </c>
      <c r="BC19" s="50" t="s">
        <v>216</v>
      </c>
      <c r="BD19" s="80">
        <v>46022</v>
      </c>
      <c r="BE19" s="173"/>
    </row>
    <row r="20" spans="1:57" s="32" customFormat="1" ht="158.25" customHeight="1" thickBot="1" x14ac:dyDescent="0.3">
      <c r="A20" s="165" t="s">
        <v>59</v>
      </c>
      <c r="B20" s="127" t="s">
        <v>206</v>
      </c>
      <c r="C20" s="127" t="s">
        <v>66</v>
      </c>
      <c r="D20" s="127" t="s">
        <v>67</v>
      </c>
      <c r="E20" s="127" t="s">
        <v>92</v>
      </c>
      <c r="F20" s="127" t="s">
        <v>99</v>
      </c>
      <c r="G20" s="110" t="str">
        <f t="shared" ref="G20" si="11">+IF(OR(D20&lt;&gt;"",E20&lt;&gt;"",F20&lt;&gt;""),CONCATENATE("Posibilidad de ",D20," por ",E20," debido a ",F20),"")</f>
        <v xml:space="preserve">Posibilidad de afectación económica y reputacional por incumplimiento en la respuesta a requerimientos de usuarios, grupos de valor y personas interesadas debido a 1. Falta de articulación entre áreas para la recolección de información esencial para las respuestas.
2. Falta de seguimiento y/o de compromiso frente al deber legal de la entidad de atender a los usuarios dentro de los términos establecidos. 
3.   Demoras en la recolección de la información necesaria </v>
      </c>
      <c r="H20" s="103" t="s">
        <v>100</v>
      </c>
      <c r="I20" s="127" t="s">
        <v>68</v>
      </c>
      <c r="J20" s="127" t="s">
        <v>69</v>
      </c>
      <c r="K20" s="127" t="s">
        <v>88</v>
      </c>
      <c r="L20" s="127" t="s">
        <v>125</v>
      </c>
      <c r="M20" s="162">
        <f>+IF(K20="Máximo 2 veces",0.2,IF(K20="Entre 3 a 24 veces",0.4,IF(K20="Entre 24 a 500 veces",0.6,IF(K20="Entre 500 a 5000 veces",0.8,IF(K20="Mas de 5000 veces",1,"")))))</f>
        <v>0.8</v>
      </c>
      <c r="N20" s="110" t="str">
        <f>+IF(M20="","",IF(M20&gt;0.8,"Muy Alta",IF(AND(M20&lt;=0.8,M20&gt;0.6),"Alta",IF(AND(M20&lt;=0.6,M20&gt;0.4),"Media",IF(AND(M20&lt;=0.4,M20&gt;0.2),"Baja","Muy Baja")))))</f>
        <v>Alta</v>
      </c>
      <c r="O20" s="162">
        <f>+IF(L20="Menor a 10 SMLMV o afectación a un área/proceso",0.2,IF(L20="Entre 10 y 50 SMLMV o afectación interna",0.4,IF(L20="Entre 50 y 100 SMLMV o afectación con algunos usuarios",0.6,IF(L20="Entre 100 y 500 SMLMV o fectación a nivel municipal/departamental",0.8,IF(L20="Mayor a 500 SMLMV o afectación nacional",1,"")))))</f>
        <v>1</v>
      </c>
      <c r="P20" s="167" t="str">
        <f>+IF(L20="Menor a 10 SMLMV o afectación a un área/proceso","Leve",IF(L20="Entre 10 y 50 SMLMV o afectación interna","Menor",IF(L20="Entre 50 y 100 SMLMV o afectación con algunos usuarios","Moderado",IF(L20="Entre 100 y 500 SMLMV o fectación a nivel municipal/departamental","Mayor",IF(L20="Mayor a 500 SMLMV o afectación nacional","Catastrófico","")))))</f>
        <v>Catastrófico</v>
      </c>
      <c r="Q20" s="110" t="str">
        <f>+IF(OR(K20="",L20=""),"",IF(AND(P20="Catastrófico",N20&lt;&gt;""),"Extremo",IF(AND(P20="Mayor",N20&lt;&gt;""),"Alto",IF(AND(N20="Muy Alta",O20&gt;0.1,O20&lt;0.7),"Alto",IF(AND(N20="Alta",P20="Moderado"),"Alto",IF(O20*M20&lt;0.1,"Bajo",IF(AND(N20="Alta",O20&lt;0.5),"Moderado",IF(AND(N20="Media",O20&lt;0.7),"Moderado",IF(AND(N20="Baja",OR(P20="Moderado",P20="Menor")),"Moderado",IF(AND(N20="Muy Baja",P20="Moderado"),"Moderado",))))))))))</f>
        <v>Extremo</v>
      </c>
      <c r="R20" s="127" t="s">
        <v>78</v>
      </c>
      <c r="S20" s="127" t="s">
        <v>70</v>
      </c>
      <c r="T20" s="156"/>
      <c r="U20" s="26">
        <v>1</v>
      </c>
      <c r="V20" s="86" t="s">
        <v>210</v>
      </c>
      <c r="W20" s="22" t="s">
        <v>107</v>
      </c>
      <c r="X20" s="22" t="s">
        <v>109</v>
      </c>
      <c r="Y20" s="65" t="str">
        <f t="shared" si="5"/>
        <v xml:space="preserve">JEFE OFICINA ASESORA DE COMUNICACIONES Y PARTICIACION CIUDADANA realizará control semaforizado de los PQRS que se radican a la entidad, con el fin de llevar control de los tiempos de respuesta </v>
      </c>
      <c r="Z20" s="22" t="s">
        <v>111</v>
      </c>
      <c r="AA20" s="27" t="s">
        <v>80</v>
      </c>
      <c r="AB20" s="28">
        <f>+IF(AA20="","",IF(AA20="Preventivo",0.25,IF(AA20="Detectivo",0.15,IF(AA20="Correctivo",0.1,))))</f>
        <v>0.15</v>
      </c>
      <c r="AC20" s="27" t="s">
        <v>72</v>
      </c>
      <c r="AD20" s="28">
        <f>+IF(AC20="","",IF(AC20="Automático",0.25,IF(AC20="Manual",0.15)))</f>
        <v>0.15</v>
      </c>
      <c r="AE20" s="27" t="s">
        <v>73</v>
      </c>
      <c r="AF20" s="28">
        <f>+IF(AE20="","",IF(AE20="Documentado",0.5,IF(AE20="Sin documentar",0)))</f>
        <v>0.5</v>
      </c>
      <c r="AG20" s="27" t="s">
        <v>74</v>
      </c>
      <c r="AH20" s="28">
        <f>+IF(AG20="","",IF(AG20="Continua",0.1,IF(AG20="Aleatoria",0.05)))</f>
        <v>0.1</v>
      </c>
      <c r="AI20" s="27" t="s">
        <v>75</v>
      </c>
      <c r="AJ20" s="29">
        <f>+IF(AI20="","",IF(AI20="Con registro",0.05,IF(AI20="Sin registro",0)))</f>
        <v>0.05</v>
      </c>
      <c r="AK20" s="29">
        <f>+IF(AA20="Detectivo",M20-(SUM(AB20,AD20)*M20),IF(AA20="Preventivo",M20-(SUM(AB20,AD20)*M20),M20))</f>
        <v>0.56000000000000005</v>
      </c>
      <c r="AL20" s="162">
        <f>+IF(M20="","",MIN(AK20:AK22))</f>
        <v>0.39200000000000002</v>
      </c>
      <c r="AM20" s="110" t="str">
        <f>+IF(AL20="","",IF(AL20&gt;0.8,"Muy Alta",IF(AND(AL20&lt;=0.8,AL20&gt;0.6),"Alta",IF(AND(AL20&lt;=0.6,AL20&gt;0.4),"Media",IF(AND(AL20&lt;=0.4,AL20&gt;0.2),"Baja","Muy Baja")))))</f>
        <v>Baja</v>
      </c>
      <c r="AN20" s="30">
        <f>+IF(OR(S20="",S20="No"),O20,O20-(O20*T20))</f>
        <v>1</v>
      </c>
      <c r="AO20" s="162">
        <f>+IF(L20="","",MIN(AN21:AN22))</f>
        <v>0.75</v>
      </c>
      <c r="AP20" s="167" t="str">
        <f>+IF(AO20="","",IF(AO20&gt;0.8,"Catastrófico",IF(AND(AO20&lt;=0.8,AO20&gt;0.6),"Mayor",IF(AND(AO20&lt;=0.6,AO20&gt;0.4),"Moderado",IF(AND(AO20&lt;=0.4,AO20&gt;0.2),"Menor","Leve")))))</f>
        <v>Mayor</v>
      </c>
      <c r="AQ20" s="110" t="str">
        <f t="shared" ref="AQ20" si="12">+IF(OR(AL20="",AO20=""),"",IF(AND(AP20="Catastrófico",AM20&lt;&gt;""),"Extremo",IF(AND(AP20="Mayor",AM20&lt;&gt;""),"Alto",IF(AND(AM20="Muy Alta",AO20&gt;0.1,AO20&lt;0.7),"Alto",IF(AND(AM20="Alta",AP20="Moderado"),"Alto",IF(AO20*AL20&lt;0.1,"Bajo",IF(AND(AM20="Alta",AO20&lt;0.5),"Moderado",IF(AND(AM20="Media",AO20&lt;0.7),"Moderado",IF(AND(AM20="Baja",OR(AP20="Moderado",AP20="Menor")),"Moderado",IF(AND(AM20="Muy Baja",AP20="Moderado"),"Moderado",))))))))))</f>
        <v>Alto</v>
      </c>
      <c r="AR20" s="128" t="s">
        <v>145</v>
      </c>
      <c r="AS20" s="171">
        <v>1</v>
      </c>
      <c r="AT20" s="31">
        <v>1</v>
      </c>
      <c r="AU20" s="59" t="s">
        <v>146</v>
      </c>
      <c r="AV20" s="70" t="s">
        <v>116</v>
      </c>
      <c r="AW20" s="48" t="s">
        <v>161</v>
      </c>
      <c r="AX20" s="22" t="s">
        <v>147</v>
      </c>
      <c r="AY20" s="71" t="s">
        <v>212</v>
      </c>
      <c r="AZ20" s="72" t="s">
        <v>114</v>
      </c>
      <c r="BA20" s="72" t="s">
        <v>187</v>
      </c>
      <c r="BB20" s="72" t="s">
        <v>215</v>
      </c>
      <c r="BC20" s="79" t="s">
        <v>216</v>
      </c>
      <c r="BD20" s="80">
        <v>46022</v>
      </c>
      <c r="BE20" s="128" t="s">
        <v>217</v>
      </c>
    </row>
    <row r="21" spans="1:57" s="32" customFormat="1" ht="114" customHeight="1" thickBot="1" x14ac:dyDescent="0.3">
      <c r="A21" s="166"/>
      <c r="B21" s="128"/>
      <c r="C21" s="128"/>
      <c r="D21" s="128"/>
      <c r="E21" s="128"/>
      <c r="F21" s="128"/>
      <c r="G21" s="111"/>
      <c r="H21" s="104"/>
      <c r="I21" s="128"/>
      <c r="J21" s="128"/>
      <c r="K21" s="128"/>
      <c r="L21" s="128"/>
      <c r="M21" s="163"/>
      <c r="N21" s="111"/>
      <c r="O21" s="163"/>
      <c r="P21" s="168"/>
      <c r="Q21" s="111"/>
      <c r="R21" s="128"/>
      <c r="S21" s="128"/>
      <c r="T21" s="157"/>
      <c r="U21" s="33">
        <v>2</v>
      </c>
      <c r="V21" s="86" t="s">
        <v>210</v>
      </c>
      <c r="W21" s="23" t="s">
        <v>108</v>
      </c>
      <c r="X21" s="23" t="s">
        <v>140</v>
      </c>
      <c r="Y21" s="65" t="str">
        <f t="shared" si="5"/>
        <v xml:space="preserve">JEFE OFICINA ASESORA DE COMUNICACIONES Y PARTICIACION CIUDADANA realizará requerimientos periódicos por demoras evidenciadas en los controles de correspondencia efectuados , a fin de agilizar la respuesta en los términos legalmente establecidos. </v>
      </c>
      <c r="Z21" s="23" t="s">
        <v>141</v>
      </c>
      <c r="AA21" s="34" t="s">
        <v>144</v>
      </c>
      <c r="AB21" s="35">
        <f t="shared" si="7"/>
        <v>0.1</v>
      </c>
      <c r="AC21" s="34" t="s">
        <v>72</v>
      </c>
      <c r="AD21" s="35">
        <f t="shared" si="8"/>
        <v>0.15</v>
      </c>
      <c r="AE21" s="34" t="s">
        <v>73</v>
      </c>
      <c r="AF21" s="35">
        <f t="shared" si="9"/>
        <v>0.5</v>
      </c>
      <c r="AG21" s="34" t="s">
        <v>79</v>
      </c>
      <c r="AH21" s="35">
        <f t="shared" si="10"/>
        <v>0.05</v>
      </c>
      <c r="AI21" s="34" t="s">
        <v>75</v>
      </c>
      <c r="AJ21" s="36">
        <f t="shared" si="3"/>
        <v>0.05</v>
      </c>
      <c r="AK21" s="29">
        <f>+IF(AA21="Detectivo",AK20-(SUM(AB21,AD21)*AK20),IF(AA21="Preventivo",AK20-(SUM(AB21,AD21)*AK20),AK20))</f>
        <v>0.56000000000000005</v>
      </c>
      <c r="AL21" s="163"/>
      <c r="AM21" s="111"/>
      <c r="AN21" s="29">
        <f>+IF(AA21="Correctivo",AN20-(SUM(AB21,AD21)*AN20),AN20)</f>
        <v>0.75</v>
      </c>
      <c r="AO21" s="163"/>
      <c r="AP21" s="168"/>
      <c r="AQ21" s="111"/>
      <c r="AR21" s="128"/>
      <c r="AS21" s="128"/>
      <c r="AT21" s="37">
        <v>2</v>
      </c>
      <c r="AU21" s="59" t="s">
        <v>148</v>
      </c>
      <c r="AV21" s="70" t="s">
        <v>116</v>
      </c>
      <c r="AW21" s="48" t="s">
        <v>161</v>
      </c>
      <c r="AX21" s="23" t="s">
        <v>149</v>
      </c>
      <c r="AY21" s="71" t="s">
        <v>212</v>
      </c>
      <c r="AZ21" s="72" t="s">
        <v>150</v>
      </c>
      <c r="BA21" s="72" t="s">
        <v>203</v>
      </c>
      <c r="BB21" s="72" t="s">
        <v>215</v>
      </c>
      <c r="BC21" s="79" t="s">
        <v>216</v>
      </c>
      <c r="BD21" s="80">
        <v>46022</v>
      </c>
      <c r="BE21" s="128"/>
    </row>
    <row r="22" spans="1:57" s="32" customFormat="1" ht="209.25" customHeight="1" thickBot="1" x14ac:dyDescent="0.3">
      <c r="A22" s="174"/>
      <c r="B22" s="129"/>
      <c r="C22" s="129"/>
      <c r="D22" s="129"/>
      <c r="E22" s="129"/>
      <c r="F22" s="129"/>
      <c r="G22" s="161"/>
      <c r="H22" s="133"/>
      <c r="I22" s="129"/>
      <c r="J22" s="129"/>
      <c r="K22" s="129"/>
      <c r="L22" s="129"/>
      <c r="M22" s="164"/>
      <c r="N22" s="161"/>
      <c r="O22" s="164"/>
      <c r="P22" s="169"/>
      <c r="Q22" s="161"/>
      <c r="R22" s="129"/>
      <c r="S22" s="129"/>
      <c r="T22" s="158"/>
      <c r="U22" s="38">
        <v>3</v>
      </c>
      <c r="V22" s="86" t="s">
        <v>210</v>
      </c>
      <c r="W22" s="24" t="s">
        <v>142</v>
      </c>
      <c r="X22" s="24" t="s">
        <v>143</v>
      </c>
      <c r="Y22" s="65" t="str">
        <f t="shared" si="5"/>
        <v xml:space="preserve">JEFE OFICINA ASESORA DE COMUNICACIONES Y PARTICIACION CIUDADANA realizará mesas de trabajo con el fin de diagnósticar las deficiencias a la horas de producir y recopilar información necesaria para las respuestas a los PQRS a fin de establecer rutas críticas para la atención de los mismos. </v>
      </c>
      <c r="Z22" s="24" t="s">
        <v>112</v>
      </c>
      <c r="AA22" s="39" t="s">
        <v>80</v>
      </c>
      <c r="AB22" s="40">
        <f t="shared" si="7"/>
        <v>0.15</v>
      </c>
      <c r="AC22" s="39" t="s">
        <v>72</v>
      </c>
      <c r="AD22" s="40">
        <f t="shared" si="8"/>
        <v>0.15</v>
      </c>
      <c r="AE22" s="39" t="s">
        <v>73</v>
      </c>
      <c r="AF22" s="40">
        <f t="shared" si="9"/>
        <v>0.5</v>
      </c>
      <c r="AG22" s="39" t="s">
        <v>79</v>
      </c>
      <c r="AH22" s="40">
        <f t="shared" si="10"/>
        <v>0.05</v>
      </c>
      <c r="AI22" s="39" t="s">
        <v>75</v>
      </c>
      <c r="AJ22" s="41">
        <f t="shared" si="3"/>
        <v>0.05</v>
      </c>
      <c r="AK22" s="29">
        <f>+IF(AA22="Detectivo",AK21-(SUM(AB22,AD22)*AK21),IF(AA22="Preventivo",AK21-(SUM(AB22,AD22)*AK21),AK21))</f>
        <v>0.39200000000000002</v>
      </c>
      <c r="AL22" s="164"/>
      <c r="AM22" s="161"/>
      <c r="AN22" s="29">
        <f>+IF(AA22="Correctivo",AN21-(SUM(AB22,AD22)*AN21),AN21)</f>
        <v>0.75</v>
      </c>
      <c r="AO22" s="164"/>
      <c r="AP22" s="169"/>
      <c r="AQ22" s="161"/>
      <c r="AR22" s="128"/>
      <c r="AS22" s="128"/>
      <c r="AT22" s="53">
        <v>3</v>
      </c>
      <c r="AU22" s="57" t="s">
        <v>115</v>
      </c>
      <c r="AV22" s="70" t="s">
        <v>116</v>
      </c>
      <c r="AW22" s="48" t="s">
        <v>161</v>
      </c>
      <c r="AX22" s="62" t="s">
        <v>151</v>
      </c>
      <c r="AY22" s="71" t="s">
        <v>213</v>
      </c>
      <c r="AZ22" s="72" t="s">
        <v>118</v>
      </c>
      <c r="BA22" s="84" t="s">
        <v>188</v>
      </c>
      <c r="BB22" s="72" t="s">
        <v>215</v>
      </c>
      <c r="BC22" s="79" t="s">
        <v>216</v>
      </c>
      <c r="BD22" s="80">
        <v>46022</v>
      </c>
      <c r="BE22" s="128"/>
    </row>
    <row r="23" spans="1:57" ht="114.75" thickBot="1" x14ac:dyDescent="0.25">
      <c r="A23" s="165" t="s">
        <v>152</v>
      </c>
      <c r="B23" s="127" t="s">
        <v>153</v>
      </c>
      <c r="C23" s="127" t="s">
        <v>66</v>
      </c>
      <c r="D23" s="127" t="s">
        <v>67</v>
      </c>
      <c r="E23" s="127" t="s">
        <v>155</v>
      </c>
      <c r="F23" s="127" t="s">
        <v>154</v>
      </c>
      <c r="G23" s="110" t="str">
        <f>+IF(OR(D23&lt;&gt;"",E23&lt;&gt;"",F23&lt;&gt;""),CONCATENATE("Posibilidad de ",D23," por ",E23," debido a ",F23),"")</f>
        <v>Posibilidad de afectación económica y reputacional por incumplimiento de los requisitos 10.2.1 y 9.1.2 en relacion a la atencion de los usuarios  debido a 1.   incumplimiento del requisito 10.2.1 en relacion con las quejas o reclamos por el servicio de alumbrado publico; en donde la entidad realizacion acciones correctivas pero no realiza analisis de causas para medidas preventivas.  
2. Incumplimento del requisito 9.1.2 por bajo indicador de nivel de satisfaccion de usuarios debido a las demoras en la ejecucion y respuesta de PQRS.</v>
      </c>
      <c r="H23" s="103" t="s">
        <v>100</v>
      </c>
      <c r="I23" s="127" t="s">
        <v>68</v>
      </c>
      <c r="J23" s="127" t="s">
        <v>69</v>
      </c>
      <c r="K23" s="127" t="s">
        <v>156</v>
      </c>
      <c r="L23" s="127" t="s">
        <v>125</v>
      </c>
      <c r="M23" s="162">
        <f>+IF(K23="Máximo 2 veces",0.2,IF(K23="Entre 3 a 24 veces",0.4,IF(K23="Entre 24 a 500 veces",0.6,IF(K23="Entre 500 a 5000 veces",0.8,IF(K23="Mas de 5000 veces",1,"")))))</f>
        <v>0.2</v>
      </c>
      <c r="N23" s="110" t="str">
        <f>+IF(M23="","",IF(M23&gt;0.8,"Muy Alta",IF(AND(M23&lt;=0.8,M23&gt;0.6),"Alta",IF(AND(M23&lt;=0.6,M23&gt;0.4),"Media",IF(AND(M23&lt;=0.4,M23&gt;0.2),"Baja","Muy Baja")))))</f>
        <v>Muy Baja</v>
      </c>
      <c r="O23" s="162">
        <f>+IF(L23="Menor a 10 SMLMV o afectación a un área/proceso",0.2,IF(L23="Entre 10 y 50 SMLMV o afectación interna",0.4,IF(L23="Entre 50 y 100 SMLMV o afectación con algunos usuarios",0.6,IF(L23="Entre 100 y 500 SMLMV o fectación a nivel municipal/departamental",0.8,IF(L23="Mayor a 500 SMLMV o afectación nacional",1,"")))))</f>
        <v>1</v>
      </c>
      <c r="P23" s="167" t="str">
        <f>+IF(L23="Menor a 10 SMLMV o afectación a un área/proceso","Leve",IF(L23="Entre 10 y 50 SMLMV o afectación interna","Menor",IF(L23="Entre 50 y 100 SMLMV o afectación con algunos usuarios","Moderado",IF(L23="Entre 100 y 500 SMLMV o fectación a nivel municipal/departamental","Mayor",IF(L23="Mayor a 500 SMLMV o afectación nacional","Catastrófico","")))))</f>
        <v>Catastrófico</v>
      </c>
      <c r="Q23" s="110" t="str">
        <f>+IF(OR(K23="",L23=""),"",IF(AND(P23="Catastrófico",N23&lt;&gt;""),"Extremo",IF(AND(P23="Mayor",N23&lt;&gt;""),"Alto",IF(AND(N23="Muy Alta",O23&gt;0.1,O23&lt;0.7),"Alto",IF(AND(N23="Alta",P23="Moderado"),"Alto",IF(O23*M23&lt;0.1,"Bajo",IF(AND(N23="Alta",O23&lt;0.5),"Moderado",IF(AND(N23="Media",O23&lt;0.7),"Moderado",IF(AND(N23="Baja",OR(P23="Moderado",P23="Menor")),"Moderado",IF(AND(N23="Muy Baja",P23="Moderado"),"Moderado",))))))))))</f>
        <v>Extremo</v>
      </c>
      <c r="R23" s="127" t="s">
        <v>78</v>
      </c>
      <c r="S23" s="127" t="s">
        <v>70</v>
      </c>
      <c r="T23" s="156"/>
      <c r="U23" s="26">
        <v>1</v>
      </c>
      <c r="V23" s="86" t="s">
        <v>210</v>
      </c>
      <c r="W23" s="77" t="s">
        <v>159</v>
      </c>
      <c r="X23" s="77" t="s">
        <v>160</v>
      </c>
      <c r="Y23" s="73" t="str">
        <f t="shared" si="5"/>
        <v xml:space="preserve">JEFE OFICINA ASESORA DE COMUNICACIONES Y PARTICIACION CIUDADANA Capacitar al personal en gestion de PQRS y tiempos de respuestacon el fin de concientizar a los funcionarios de la responsabilidad de atender </v>
      </c>
      <c r="Z23" s="77" t="s">
        <v>112</v>
      </c>
      <c r="AA23" s="27" t="s">
        <v>71</v>
      </c>
      <c r="AB23" s="28">
        <f>+IF(AA23="","",IF(AA23="Preventivo",0.25,IF(AA23="Detectivo",0.15,IF(AA23="Correctivo",0.1,))))</f>
        <v>0.25</v>
      </c>
      <c r="AC23" s="27" t="s">
        <v>72</v>
      </c>
      <c r="AD23" s="28">
        <f>+IF(AC23="","",IF(AC23="Automático",0.25,IF(AC23="Manual",0.15)))</f>
        <v>0.15</v>
      </c>
      <c r="AE23" s="27" t="s">
        <v>73</v>
      </c>
      <c r="AF23" s="28">
        <f>+IF(AE23="","",IF(AE23="Documentado",0.5,IF(AE23="Sin documentar",0)))</f>
        <v>0.5</v>
      </c>
      <c r="AG23" s="27" t="s">
        <v>74</v>
      </c>
      <c r="AH23" s="28">
        <f>+IF(AG23="","",IF(AG23="Continua",0.1,IF(AG23="Aleatoria",0.05)))</f>
        <v>0.1</v>
      </c>
      <c r="AI23" s="27" t="s">
        <v>75</v>
      </c>
      <c r="AJ23" s="29">
        <f>+IF(AI23="","",IF(AI23="Con registro",0.05,IF(AI23="Sin registro",0)))</f>
        <v>0.05</v>
      </c>
      <c r="AK23" s="29">
        <f>+IF(AA23="Detectivo",M23-(SUM(AB23,AD23)*M23),IF(AA23="Preventivo",M23-(SUM(AB23,AD23)*M23),M23))</f>
        <v>0.12</v>
      </c>
      <c r="AL23" s="162">
        <f>+IF(M23="","",MIN(AK23:AK25))</f>
        <v>5.8799999999999991E-2</v>
      </c>
      <c r="AM23" s="110" t="str">
        <f>+IF(AL23="","",IF(AL23&gt;0.8,"Muy Alta",IF(AND(AL23&lt;=0.8,AL23&gt;0.6),"Alta",IF(AND(AL23&lt;=0.6,AL23&gt;0.4),"Media",IF(AND(AL23&lt;=0.4,AL23&gt;0.2),"Baja","Muy Baja")))))</f>
        <v>Muy Baja</v>
      </c>
      <c r="AN23" s="78">
        <f>+IF(OR(S23="",S23="No"),O23,O23-(O23*T23))</f>
        <v>1</v>
      </c>
      <c r="AO23" s="162">
        <f>+IF(L23="","",MIN(AN24:AN25))</f>
        <v>1</v>
      </c>
      <c r="AP23" s="167" t="str">
        <f>+IF(AO23="","",IF(AO23&gt;0.8,"Catastrófico",IF(AND(AO23&lt;=0.8,AO23&gt;0.6),"Mayor",IF(AND(AO23&lt;=0.6,AO23&gt;0.4),"Moderado",IF(AND(AO23&lt;=0.4,AO23&gt;0.2),"Menor","Leve")))))</f>
        <v>Catastrófico</v>
      </c>
      <c r="AQ23" s="110" t="str">
        <f t="shared" ref="AQ23" si="13">+IF(OR(AL23="",AO23=""),"",IF(AND(AP23="Catastrófico",AM23&lt;&gt;""),"Extremo",IF(AND(AP23="Mayor",AM23&lt;&gt;""),"Alto",IF(AND(AM23="Muy Alta",AO23&gt;0.1,AO23&lt;0.7),"Alto",IF(AND(AM23="Alta",AP23="Moderado"),"Alto",IF(AO23*AL23&lt;0.1,"Bajo",IF(AND(AM23="Alta",AO23&lt;0.5),"Moderado",IF(AND(AM23="Media",AO23&lt;0.7),"Moderado",IF(AND(AM23="Baja",OR(AP23="Moderado",AP23="Menor")),"Moderado",IF(AND(AM23="Muy Baja",AP23="Moderado"),"Moderado",))))))))))</f>
        <v>Extremo</v>
      </c>
      <c r="AR23" s="175" t="s">
        <v>185</v>
      </c>
      <c r="AS23" s="171">
        <v>1</v>
      </c>
      <c r="AT23" s="31">
        <v>1</v>
      </c>
      <c r="AU23" s="76" t="s">
        <v>166</v>
      </c>
      <c r="AV23" s="76" t="s">
        <v>116</v>
      </c>
      <c r="AW23" s="48" t="s">
        <v>161</v>
      </c>
      <c r="AX23" s="75" t="s">
        <v>167</v>
      </c>
      <c r="AY23" s="75" t="s">
        <v>212</v>
      </c>
      <c r="AZ23" s="76" t="s">
        <v>114</v>
      </c>
      <c r="BA23" s="76" t="s">
        <v>204</v>
      </c>
      <c r="BB23" s="76" t="s">
        <v>215</v>
      </c>
      <c r="BC23" s="79" t="s">
        <v>216</v>
      </c>
      <c r="BD23" s="80">
        <v>46022</v>
      </c>
      <c r="BE23" s="128" t="s">
        <v>217</v>
      </c>
    </row>
    <row r="24" spans="1:57" ht="114.75" thickBot="1" x14ac:dyDescent="0.25">
      <c r="A24" s="166"/>
      <c r="B24" s="128"/>
      <c r="C24" s="128"/>
      <c r="D24" s="128"/>
      <c r="E24" s="128"/>
      <c r="F24" s="128"/>
      <c r="G24" s="111"/>
      <c r="H24" s="104"/>
      <c r="I24" s="128"/>
      <c r="J24" s="128"/>
      <c r="K24" s="128"/>
      <c r="L24" s="128"/>
      <c r="M24" s="163"/>
      <c r="N24" s="111"/>
      <c r="O24" s="163"/>
      <c r="P24" s="168"/>
      <c r="Q24" s="111"/>
      <c r="R24" s="128"/>
      <c r="S24" s="128"/>
      <c r="T24" s="157"/>
      <c r="U24" s="33">
        <v>2</v>
      </c>
      <c r="V24" s="86" t="s">
        <v>210</v>
      </c>
      <c r="W24" s="77" t="s">
        <v>162</v>
      </c>
      <c r="X24" s="77" t="s">
        <v>163</v>
      </c>
      <c r="Y24" s="73" t="str">
        <f t="shared" ref="Y24:Y28" si="14">CONCATENATE(V24,W24,X24)</f>
        <v xml:space="preserve">JEFE OFICINA ASESORA DE COMUNICACIONES Y PARTICIACION CIUDADANA Solicitar a la oficina de control interno de gestion auditorias internas en gestion de Atencion al ciudadano con el fin de verificar el cumplimiento en las respuestas de PQRS y los parametros de atencion de los canales </v>
      </c>
      <c r="Z24" s="77" t="s">
        <v>112</v>
      </c>
      <c r="AA24" s="34" t="s">
        <v>80</v>
      </c>
      <c r="AB24" s="35">
        <f t="shared" ref="AB24:AB25" si="15">+IF(AA24="","",IF(AA24="Preventivo",0.25,IF(AA24="Detectivo",0.15,IF(AA24="Correctivo",0.1,))))</f>
        <v>0.15</v>
      </c>
      <c r="AC24" s="34" t="s">
        <v>72</v>
      </c>
      <c r="AD24" s="35">
        <f t="shared" ref="AD24:AD25" si="16">+IF(AC24="","",IF(AC24="Automático",0.25,IF(AC24="Manual",0.15)))</f>
        <v>0.15</v>
      </c>
      <c r="AE24" s="34" t="s">
        <v>73</v>
      </c>
      <c r="AF24" s="35">
        <f t="shared" ref="AF24:AF25" si="17">+IF(AE24="","",IF(AE24="Documentado",0.5,IF(AE24="Sin documentar",0)))</f>
        <v>0.5</v>
      </c>
      <c r="AG24" s="34" t="s">
        <v>79</v>
      </c>
      <c r="AH24" s="35">
        <f t="shared" ref="AH24:AH25" si="18">+IF(AG24="","",IF(AG24="Continua",0.1,IF(AG24="Aleatoria",0.05)))</f>
        <v>0.05</v>
      </c>
      <c r="AI24" s="34" t="s">
        <v>75</v>
      </c>
      <c r="AJ24" s="36">
        <f t="shared" ref="AJ24:AJ25" si="19">+IF(AI24="","",IF(AI24="Con registro",0.05,IF(AI24="Sin registro",0)))</f>
        <v>0.05</v>
      </c>
      <c r="AK24" s="29">
        <f>+IF(AA24="Detectivo",AK23-(SUM(AB24,AD24)*AK23),IF(AA24="Preventivo",AK23-(SUM(AB24,AD24)*AK23),AK23))</f>
        <v>8.3999999999999991E-2</v>
      </c>
      <c r="AL24" s="163"/>
      <c r="AM24" s="111"/>
      <c r="AN24" s="29">
        <f>+IF(AA24="Correctivo",AN23-(SUM(AB24,AD24)*AN23),AN23)</f>
        <v>1</v>
      </c>
      <c r="AO24" s="163"/>
      <c r="AP24" s="168"/>
      <c r="AQ24" s="111"/>
      <c r="AR24" s="175"/>
      <c r="AS24" s="128"/>
      <c r="AT24" s="37">
        <v>2</v>
      </c>
      <c r="AU24" s="76" t="s">
        <v>189</v>
      </c>
      <c r="AV24" s="76" t="s">
        <v>116</v>
      </c>
      <c r="AW24" s="48" t="s">
        <v>161</v>
      </c>
      <c r="AX24" s="76" t="s">
        <v>149</v>
      </c>
      <c r="AY24" s="75" t="s">
        <v>212</v>
      </c>
      <c r="AZ24" s="76" t="s">
        <v>168</v>
      </c>
      <c r="BA24" s="76" t="s">
        <v>205</v>
      </c>
      <c r="BB24" s="76" t="s">
        <v>215</v>
      </c>
      <c r="BC24" s="79" t="s">
        <v>216</v>
      </c>
      <c r="BD24" s="80">
        <v>46022</v>
      </c>
      <c r="BE24" s="128"/>
    </row>
    <row r="25" spans="1:57" ht="114.75" thickBot="1" x14ac:dyDescent="0.25">
      <c r="A25" s="174"/>
      <c r="B25" s="129"/>
      <c r="C25" s="129"/>
      <c r="D25" s="129"/>
      <c r="E25" s="129"/>
      <c r="F25" s="129"/>
      <c r="G25" s="161"/>
      <c r="H25" s="133"/>
      <c r="I25" s="129"/>
      <c r="J25" s="129"/>
      <c r="K25" s="129"/>
      <c r="L25" s="129"/>
      <c r="M25" s="164"/>
      <c r="N25" s="161"/>
      <c r="O25" s="164"/>
      <c r="P25" s="169"/>
      <c r="Q25" s="161"/>
      <c r="R25" s="129"/>
      <c r="S25" s="129"/>
      <c r="T25" s="158"/>
      <c r="U25" s="38">
        <v>3</v>
      </c>
      <c r="V25" s="86" t="s">
        <v>210</v>
      </c>
      <c r="W25" s="81" t="s">
        <v>164</v>
      </c>
      <c r="X25" s="77" t="s">
        <v>165</v>
      </c>
      <c r="Y25" s="73" t="str">
        <f t="shared" si="14"/>
        <v xml:space="preserve">JEFE OFICINA ASESORA DE COMUNICACIONES Y PARTICIACION CIUDADANA Solicitar a la oficina de control disciplinario acompañamiento en la revision del incumplimiento de las funciones de atencion al ciudadanopara garantizar el debido proceso </v>
      </c>
      <c r="Z25" s="77" t="s">
        <v>112</v>
      </c>
      <c r="AA25" s="39" t="s">
        <v>80</v>
      </c>
      <c r="AB25" s="40">
        <f t="shared" si="15"/>
        <v>0.15</v>
      </c>
      <c r="AC25" s="39" t="s">
        <v>72</v>
      </c>
      <c r="AD25" s="40">
        <f t="shared" si="16"/>
        <v>0.15</v>
      </c>
      <c r="AE25" s="39" t="s">
        <v>73</v>
      </c>
      <c r="AF25" s="40">
        <f t="shared" si="17"/>
        <v>0.5</v>
      </c>
      <c r="AG25" s="39" t="s">
        <v>79</v>
      </c>
      <c r="AH25" s="40">
        <f t="shared" si="18"/>
        <v>0.05</v>
      </c>
      <c r="AI25" s="39" t="s">
        <v>75</v>
      </c>
      <c r="AJ25" s="41">
        <f t="shared" si="19"/>
        <v>0.05</v>
      </c>
      <c r="AK25" s="29">
        <f>+IF(AA25="Detectivo",AK24-(SUM(AB25,AD25)*AK24),IF(AA25="Preventivo",AK24-(SUM(AB25,AD25)*AK24),AK24))</f>
        <v>5.8799999999999991E-2</v>
      </c>
      <c r="AL25" s="181"/>
      <c r="AM25" s="183"/>
      <c r="AN25" s="29">
        <f>+IF(AA25="Correctivo",AN24-(SUM(AB25,AD25)*AN24),AN24)</f>
        <v>1</v>
      </c>
      <c r="AO25" s="181"/>
      <c r="AP25" s="187"/>
      <c r="AQ25" s="183"/>
      <c r="AR25" s="175"/>
      <c r="AS25" s="128"/>
      <c r="AT25" s="53">
        <v>3</v>
      </c>
      <c r="AU25" s="74" t="s">
        <v>190</v>
      </c>
      <c r="AV25" s="76" t="s">
        <v>116</v>
      </c>
      <c r="AW25" s="48" t="s">
        <v>161</v>
      </c>
      <c r="AX25" s="76" t="s">
        <v>151</v>
      </c>
      <c r="AY25" s="75" t="s">
        <v>213</v>
      </c>
      <c r="AZ25" s="76" t="s">
        <v>118</v>
      </c>
      <c r="BA25" s="84" t="s">
        <v>191</v>
      </c>
      <c r="BB25" s="76" t="s">
        <v>215</v>
      </c>
      <c r="BC25" s="79" t="s">
        <v>216</v>
      </c>
      <c r="BD25" s="80">
        <v>46022</v>
      </c>
      <c r="BE25" s="128"/>
    </row>
    <row r="26" spans="1:57" ht="114.75" thickBot="1" x14ac:dyDescent="0.25">
      <c r="A26" s="176" t="s">
        <v>169</v>
      </c>
      <c r="B26" s="93" t="s">
        <v>157</v>
      </c>
      <c r="C26" s="93" t="s">
        <v>158</v>
      </c>
      <c r="D26" s="93" t="s">
        <v>67</v>
      </c>
      <c r="E26" s="93" t="s">
        <v>170</v>
      </c>
      <c r="F26" s="93" t="s">
        <v>171</v>
      </c>
      <c r="G26" s="87" t="str">
        <f>+IF(OR(D26&lt;&gt;"",E26&lt;&gt;"",F26&lt;&gt;""),CONCATENATE("Posibilidad de ",D26," por ",E26," debido a ",F26),"")</f>
        <v>Posibilidad de afectación económica y reputacional por Inadecuado cierre de PQRS en plataforma debido a 1.   se ha evidenciado el cierre de PQRSD sin estar ejecutados a satisfaccion.  
2. se reciben quejas de PQRS en plataforma ejecutados y según los usuarios no han sido solucionados.</v>
      </c>
      <c r="H26" s="93" t="s">
        <v>100</v>
      </c>
      <c r="I26" s="93" t="s">
        <v>68</v>
      </c>
      <c r="J26" s="93" t="s">
        <v>172</v>
      </c>
      <c r="K26" s="93" t="s">
        <v>173</v>
      </c>
      <c r="L26" s="93" t="s">
        <v>174</v>
      </c>
      <c r="M26" s="89">
        <f>+IF(K26="Máximo 2 veces",0.2,IF(K26="Entre 3 a 24 veces",0.4,IF(K26="Entre 24 a 500 veces",0.6,IF(K26="Entre 500 a 5000 veces",0.8,IF(K26="Mas de 5000 veces",1,"")))))</f>
        <v>0.4</v>
      </c>
      <c r="N26" s="87" t="str">
        <f>+IF(M26="","",IF(M26&gt;0.8,"Muy Alta",IF(AND(M26&lt;=0.8,M26&gt;0.6),"Alta",IF(AND(M26&lt;=0.6,M26&gt;0.4),"Media",IF(AND(M26&lt;=0.4,M26&gt;0.2),"Baja","Muy Baja")))))</f>
        <v>Baja</v>
      </c>
      <c r="O26" s="89">
        <f>+IF(L26="Menor a 10 SMLMV o afectación a un área/proceso",0.2,IF(L26="Entre 10 y 50 SMLMV o afectación interna",0.4,IF(L26="Entre 50 y 100 SMLMV o afectación con algunos usuarios",0.6,IF(L26="Entre 100 y 500 SMLMV o fectación a nivel municipal/departamental",0.8,IF(L26="Mayor a 500 SMLMV o afectación nacional",1,"")))))</f>
        <v>0.6</v>
      </c>
      <c r="P26" s="91" t="str">
        <f>+IF(L26="Menor a 10 SMLMV o afectación a un área/proceso","Leve",IF(L26="Entre 10 y 50 SMLMV o afectación interna","Menor",IF(L26="Entre 50 y 100 SMLMV o afectación con algunos usuarios","Moderado",IF(L26="Entre 100 y 500 SMLMV o fectación a nivel municipal/departamental","Mayor",IF(L26="Mayor a 500 SMLMV o afectación nacional","Catastrófico","")))))</f>
        <v>Moderado</v>
      </c>
      <c r="Q26" s="87" t="str">
        <f>+IF(OR(K26="",L26=""),"",IF(AND(P26="Catastrófico",N26&lt;&gt;""),"Extremo",IF(AND(P26="Mayor",N26&lt;&gt;""),"Alto",IF(AND(N26="Muy Alta",O26&gt;0.1,O26&lt;0.7),"Alto",IF(AND(N26="Alta",P26="Moderado"),"Alto",IF(O26*M26&lt;0.1,"Bajo",IF(AND(N26="Alta",O26&lt;0.5),"Moderado",IF(AND(N26="Media",O26&lt;0.7),"Moderado",IF(AND(N26="Baja",OR(P26="Moderado",P26="Menor")),"Moderado",IF(AND(N26="Muy Baja",P26="Moderado"),"Moderado",))))))))))</f>
        <v>Moderado</v>
      </c>
      <c r="R26" s="93" t="s">
        <v>175</v>
      </c>
      <c r="S26" s="93" t="s">
        <v>176</v>
      </c>
      <c r="T26" s="95">
        <v>0.2</v>
      </c>
      <c r="U26" s="26">
        <v>1</v>
      </c>
      <c r="V26" s="86" t="s">
        <v>210</v>
      </c>
      <c r="W26" s="77" t="s">
        <v>177</v>
      </c>
      <c r="X26" s="77" t="s">
        <v>178</v>
      </c>
      <c r="Y26" s="73" t="str">
        <f t="shared" si="14"/>
        <v xml:space="preserve">JEFE OFICINA ASESORA DE COMUNICACIONES Y PARTICIACION CIUDADANA Sensibilizar al personal con respecto del manejo de la plataforma y de la imporancia de dar respuesta oportuna a los pqrsd con el fin de concientizar a los funcionarios de la responsabilidad  </v>
      </c>
      <c r="Z26" s="77" t="s">
        <v>112</v>
      </c>
      <c r="AA26" s="27" t="s">
        <v>71</v>
      </c>
      <c r="AB26" s="28">
        <f>+IF(AA26="","",IF(AA26="Preventivo",0.25,IF(AA26="Detectivo",0.15,IF(AA26="Correctivo",0.1,))))</f>
        <v>0.25</v>
      </c>
      <c r="AC26" s="27" t="s">
        <v>72</v>
      </c>
      <c r="AD26" s="28">
        <f>+IF(AC26="","",IF(AC26="Automático",0.25,IF(AC26="Manual",0.15)))</f>
        <v>0.15</v>
      </c>
      <c r="AE26" s="27" t="s">
        <v>73</v>
      </c>
      <c r="AF26" s="28">
        <f>+IF(AE26="","",IF(AE26="Documentado",0.5,IF(AE26="Sin documentar",0)))</f>
        <v>0.5</v>
      </c>
      <c r="AG26" s="27" t="s">
        <v>74</v>
      </c>
      <c r="AH26" s="28">
        <f>+IF(AG26="","",IF(AG26="Continua",0.1,IF(AG26="Aleatoria",0.05)))</f>
        <v>0.1</v>
      </c>
      <c r="AI26" s="27" t="s">
        <v>75</v>
      </c>
      <c r="AJ26" s="29">
        <f>+IF(AI26="","",IF(AI26="Con registro",0.05,IF(AI26="Sin registro",0)))</f>
        <v>0.05</v>
      </c>
      <c r="AK26" s="29">
        <f>+IF(AA26="Detectivo",M26-(SUM(AB26,AD26)*M26),IF(AA26="Preventivo",M26-(SUM(AB26,AD26)*M26),M26))</f>
        <v>0.24</v>
      </c>
      <c r="AL26" s="181">
        <f>+IF(M26="","",MIN(AK26:AK27))</f>
        <v>0.16799999999999998</v>
      </c>
      <c r="AM26" s="183" t="str">
        <f>+IF(AL26="","",IF(AL26&gt;0.8,"Muy Alta",IF(AND(AL26&lt;=0.8,AL26&gt;0.6),"Alta",IF(AND(AL26&lt;=0.6,AL26&gt;0.4),"Media",IF(AND(AL26&lt;=0.4,AL26&gt;0.2),"Baja","Muy Baja")))))</f>
        <v>Muy Baja</v>
      </c>
      <c r="AN26" s="185">
        <f>+IF(OR(S26="",S26="No"),O26,O26-(O26*T26))</f>
        <v>0.48</v>
      </c>
      <c r="AO26" s="181">
        <f>+IF(L26="","",MIN(AN27:AN27))</f>
        <v>0.48</v>
      </c>
      <c r="AP26" s="187" t="str">
        <f>+IF(AO26="","",IF(AO26&gt;0.8,"Catastrófico",IF(AND(AO26&lt;=0.8,AO26&gt;0.6),"Mayor",IF(AND(AO26&lt;=0.6,AO26&gt;0.4),"Moderado",IF(AND(AO26&lt;=0.4,AO26&gt;0.2),"Menor","Leve")))))</f>
        <v>Moderado</v>
      </c>
      <c r="AQ26" s="183" t="str">
        <f t="shared" ref="AQ26" si="20">+IF(OR(AL26="",AO26=""),"",IF(AND(AP26="Catastrófico",AM26&lt;&gt;""),"Extremo",IF(AND(AP26="Mayor",AM26&lt;&gt;""),"Alto",IF(AND(AM26="Muy Alta",AO26&gt;0.1,AO26&lt;0.7),"Alto",IF(AND(AM26="Alta",AP26="Moderado"),"Alto",IF(AO26*AL26&lt;0.1,"Bajo",IF(AND(AM26="Alta",AO26&lt;0.5),"Moderado",IF(AND(AM26="Media",AO26&lt;0.7),"Moderado",IF(AND(AM26="Baja",OR(AP26="Moderado",AP26="Menor")),"Moderado",IF(AND(AM26="Muy Baja",AP26="Moderado"),"Moderado",))))))))))</f>
        <v>Bajo</v>
      </c>
      <c r="AR26" s="189" t="s">
        <v>194</v>
      </c>
      <c r="AS26" s="192">
        <v>0.75</v>
      </c>
      <c r="AT26" s="31">
        <v>1</v>
      </c>
      <c r="AU26" s="76" t="s">
        <v>181</v>
      </c>
      <c r="AV26" s="76" t="s">
        <v>116</v>
      </c>
      <c r="AW26" s="48" t="s">
        <v>161</v>
      </c>
      <c r="AX26" s="75" t="s">
        <v>167</v>
      </c>
      <c r="AY26" s="75" t="s">
        <v>214</v>
      </c>
      <c r="AZ26" s="76" t="s">
        <v>114</v>
      </c>
      <c r="BA26" s="76" t="s">
        <v>198</v>
      </c>
      <c r="BB26" s="76" t="s">
        <v>215</v>
      </c>
      <c r="BC26" s="79" t="s">
        <v>216</v>
      </c>
      <c r="BD26" s="80">
        <v>46022</v>
      </c>
      <c r="BE26" s="128" t="s">
        <v>217</v>
      </c>
    </row>
    <row r="27" spans="1:57" ht="114.75" thickBot="1" x14ac:dyDescent="0.25">
      <c r="A27" s="177"/>
      <c r="B27" s="94"/>
      <c r="C27" s="94"/>
      <c r="D27" s="94"/>
      <c r="E27" s="94"/>
      <c r="F27" s="94"/>
      <c r="G27" s="88"/>
      <c r="H27" s="94"/>
      <c r="I27" s="94"/>
      <c r="J27" s="94"/>
      <c r="K27" s="94"/>
      <c r="L27" s="94"/>
      <c r="M27" s="90"/>
      <c r="N27" s="88"/>
      <c r="O27" s="90"/>
      <c r="P27" s="92"/>
      <c r="Q27" s="88"/>
      <c r="R27" s="94"/>
      <c r="S27" s="94"/>
      <c r="T27" s="96"/>
      <c r="U27" s="33">
        <v>2</v>
      </c>
      <c r="V27" s="86" t="s">
        <v>210</v>
      </c>
      <c r="W27" s="81" t="s">
        <v>180</v>
      </c>
      <c r="X27" s="77" t="s">
        <v>179</v>
      </c>
      <c r="Y27" s="73" t="str">
        <f t="shared" si="14"/>
        <v xml:space="preserve">JEFE OFICINA ASESORA DE COMUNICACIONES Y PARTICIACION CIUDADANA Solicitar a la oficina de control disciplinario la revision de los casos en donde se evidencie cierre de PQRS sin ejecucion con el fin de verificar la responsabilidad de cada funcionario y dependencia </v>
      </c>
      <c r="Z27" s="77" t="s">
        <v>112</v>
      </c>
      <c r="AA27" s="34" t="s">
        <v>80</v>
      </c>
      <c r="AB27" s="35">
        <f t="shared" ref="AB27" si="21">+IF(AA27="","",IF(AA27="Preventivo",0.25,IF(AA27="Detectivo",0.15,IF(AA27="Correctivo",0.1,))))</f>
        <v>0.15</v>
      </c>
      <c r="AC27" s="34" t="s">
        <v>72</v>
      </c>
      <c r="AD27" s="35">
        <f t="shared" ref="AD27" si="22">+IF(AC27="","",IF(AC27="Automático",0.25,IF(AC27="Manual",0.15)))</f>
        <v>0.15</v>
      </c>
      <c r="AE27" s="34" t="s">
        <v>73</v>
      </c>
      <c r="AF27" s="35">
        <f t="shared" ref="AF27" si="23">+IF(AE27="","",IF(AE27="Documentado",0.5,IF(AE27="Sin documentar",0)))</f>
        <v>0.5</v>
      </c>
      <c r="AG27" s="34" t="s">
        <v>79</v>
      </c>
      <c r="AH27" s="35">
        <f t="shared" ref="AH27" si="24">+IF(AG27="","",IF(AG27="Continua",0.1,IF(AG27="Aleatoria",0.05)))</f>
        <v>0.05</v>
      </c>
      <c r="AI27" s="34" t="s">
        <v>75</v>
      </c>
      <c r="AJ27" s="36">
        <f t="shared" ref="AJ27" si="25">+IF(AI27="","",IF(AI27="Con registro",0.05,IF(AI27="Sin registro",0)))</f>
        <v>0.05</v>
      </c>
      <c r="AK27" s="29">
        <f>+IF(AA27="Detectivo",AK26-(SUM(AB27,AD27)*AK26),IF(AA27="Preventivo",AK26-(SUM(AB27,AD27)*AK26),AK26))</f>
        <v>0.16799999999999998</v>
      </c>
      <c r="AL27" s="98"/>
      <c r="AM27" s="102"/>
      <c r="AN27" s="186">
        <f>+IF(AA27="Correctivo",AN26-(SUM(AB27,AD27)*AN26),AN26)</f>
        <v>0.48</v>
      </c>
      <c r="AO27" s="98"/>
      <c r="AP27" s="100"/>
      <c r="AQ27" s="102"/>
      <c r="AR27" s="190"/>
      <c r="AS27" s="106"/>
      <c r="AT27" s="37">
        <v>2</v>
      </c>
      <c r="AU27" s="76" t="s">
        <v>182</v>
      </c>
      <c r="AV27" s="76" t="s">
        <v>116</v>
      </c>
      <c r="AW27" s="48" t="s">
        <v>161</v>
      </c>
      <c r="AX27" s="76" t="s">
        <v>149</v>
      </c>
      <c r="AY27" s="75" t="s">
        <v>212</v>
      </c>
      <c r="AZ27" s="76" t="s">
        <v>183</v>
      </c>
      <c r="BA27" s="76" t="s">
        <v>199</v>
      </c>
      <c r="BB27" s="76" t="s">
        <v>218</v>
      </c>
      <c r="BC27" s="79" t="s">
        <v>216</v>
      </c>
      <c r="BD27" s="80">
        <v>46022</v>
      </c>
      <c r="BE27" s="128"/>
    </row>
    <row r="28" spans="1:57" ht="86.25" thickBot="1" x14ac:dyDescent="0.25">
      <c r="A28" s="177"/>
      <c r="B28" s="94"/>
      <c r="C28" s="94"/>
      <c r="D28" s="94"/>
      <c r="E28" s="94"/>
      <c r="F28" s="94"/>
      <c r="G28" s="88"/>
      <c r="H28" s="94"/>
      <c r="I28" s="94"/>
      <c r="J28" s="94"/>
      <c r="K28" s="94"/>
      <c r="L28" s="94"/>
      <c r="M28" s="90"/>
      <c r="N28" s="88"/>
      <c r="O28" s="90"/>
      <c r="P28" s="92"/>
      <c r="Q28" s="88"/>
      <c r="R28" s="94"/>
      <c r="S28" s="94"/>
      <c r="T28" s="96"/>
      <c r="U28" s="33">
        <v>3</v>
      </c>
      <c r="V28" s="86" t="s">
        <v>210</v>
      </c>
      <c r="W28" s="81" t="s">
        <v>195</v>
      </c>
      <c r="X28" s="85" t="s">
        <v>192</v>
      </c>
      <c r="Y28" s="82" t="str">
        <f t="shared" si="14"/>
        <v xml:space="preserve">JEFE OFICINA ASESORA DE COMUNICACIONES Y PARTICIACION CIUDADANA verificacion aleatoria de lo pqrsd cerrados incompletos, a traves de muestras Con el fin de garantizar el cierre correcto de cada pqr </v>
      </c>
      <c r="Z28" s="85" t="s">
        <v>193</v>
      </c>
      <c r="AA28" s="34" t="s">
        <v>80</v>
      </c>
      <c r="AB28" s="35">
        <f t="shared" ref="AB28" si="26">+IF(AA28="","",IF(AA28="Preventivo",0.25,IF(AA28="Detectivo",0.15,IF(AA28="Correctivo",0.1,))))</f>
        <v>0.15</v>
      </c>
      <c r="AC28" s="34" t="s">
        <v>72</v>
      </c>
      <c r="AD28" s="35">
        <f t="shared" ref="AD28" si="27">+IF(AC28="","",IF(AC28="Automático",0.25,IF(AC28="Manual",0.15)))</f>
        <v>0.15</v>
      </c>
      <c r="AE28" s="34" t="s">
        <v>73</v>
      </c>
      <c r="AF28" s="35">
        <f t="shared" ref="AF28" si="28">+IF(AE28="","",IF(AE28="Documentado",0.5,IF(AE28="Sin documentar",0)))</f>
        <v>0.5</v>
      </c>
      <c r="AG28" s="34" t="s">
        <v>79</v>
      </c>
      <c r="AH28" s="35">
        <f t="shared" ref="AH28" si="29">+IF(AG28="","",IF(AG28="Continua",0.1,IF(AG28="Aleatoria",0.05)))</f>
        <v>0.05</v>
      </c>
      <c r="AI28" s="34" t="s">
        <v>75</v>
      </c>
      <c r="AJ28" s="36">
        <f t="shared" ref="AJ28" si="30">+IF(AI28="","",IF(AI28="Con registro",0.05,IF(AI28="Sin registro",0)))</f>
        <v>0.05</v>
      </c>
      <c r="AK28" s="29">
        <f>+IF(AA28="Detectivo",AK27-(SUM(AB28,AD28)*AK27),IF(AA28="Preventivo",AK27-(SUM(AB28,AD28)*AK27),AK27))</f>
        <v>0.11759999999999998</v>
      </c>
      <c r="AL28" s="182"/>
      <c r="AM28" s="184"/>
      <c r="AO28" s="182"/>
      <c r="AP28" s="188"/>
      <c r="AQ28" s="184"/>
      <c r="AR28" s="191"/>
      <c r="AS28" s="193"/>
      <c r="AT28" s="37">
        <v>3</v>
      </c>
      <c r="AU28" s="84" t="s">
        <v>196</v>
      </c>
      <c r="AV28" s="84" t="s">
        <v>116</v>
      </c>
      <c r="AW28" s="48" t="s">
        <v>197</v>
      </c>
      <c r="AX28" s="84" t="s">
        <v>149</v>
      </c>
      <c r="AY28" s="83" t="s">
        <v>212</v>
      </c>
      <c r="AZ28" s="84" t="s">
        <v>150</v>
      </c>
      <c r="BA28" s="84" t="s">
        <v>200</v>
      </c>
      <c r="BB28" s="84" t="s">
        <v>218</v>
      </c>
      <c r="BC28" s="50" t="s">
        <v>216</v>
      </c>
      <c r="BD28" s="51">
        <v>46022</v>
      </c>
      <c r="BE28" s="128"/>
    </row>
  </sheetData>
  <sheetProtection formatCells="0" formatColumns="0" formatRows="0" insertColumns="0" insertRows="0" insertHyperlinks="0" deleteColumns="0" deleteRows="0" sort="0" autoFilter="0" pivotTables="0"/>
  <dataConsolidate/>
  <mergeCells count="169">
    <mergeCell ref="BE15:BE17"/>
    <mergeCell ref="BE26:BE28"/>
    <mergeCell ref="A23:A25"/>
    <mergeCell ref="L26:L28"/>
    <mergeCell ref="M26:M28"/>
    <mergeCell ref="N26:N28"/>
    <mergeCell ref="O26:O28"/>
    <mergeCell ref="P26:P28"/>
    <mergeCell ref="Q26:Q28"/>
    <mergeCell ref="R26:R28"/>
    <mergeCell ref="AR23:AR25"/>
    <mergeCell ref="AS23:AS25"/>
    <mergeCell ref="BE23:BE25"/>
    <mergeCell ref="D23:D25"/>
    <mergeCell ref="F23:F25"/>
    <mergeCell ref="G23:G25"/>
    <mergeCell ref="E23:E25"/>
    <mergeCell ref="H23:H25"/>
    <mergeCell ref="I23:I25"/>
    <mergeCell ref="J23:J25"/>
    <mergeCell ref="J26:J28"/>
    <mergeCell ref="K26:K28"/>
    <mergeCell ref="A26:A28"/>
    <mergeCell ref="B26:B28"/>
    <mergeCell ref="C26:C28"/>
    <mergeCell ref="BE18:BE19"/>
    <mergeCell ref="A20:A22"/>
    <mergeCell ref="D20:D22"/>
    <mergeCell ref="E20:E22"/>
    <mergeCell ref="A15:A17"/>
    <mergeCell ref="L15:L17"/>
    <mergeCell ref="M20:M22"/>
    <mergeCell ref="AQ23:AQ25"/>
    <mergeCell ref="K23:K25"/>
    <mergeCell ref="L23:L25"/>
    <mergeCell ref="M23:M25"/>
    <mergeCell ref="N23:N25"/>
    <mergeCell ref="O23:O25"/>
    <mergeCell ref="P23:P25"/>
    <mergeCell ref="Q23:Q25"/>
    <mergeCell ref="R23:R25"/>
    <mergeCell ref="S23:S25"/>
    <mergeCell ref="T23:T25"/>
    <mergeCell ref="AL23:AL25"/>
    <mergeCell ref="AM23:AM25"/>
    <mergeCell ref="AO23:AO25"/>
    <mergeCell ref="AP23:AP25"/>
    <mergeCell ref="B23:B25"/>
    <mergeCell ref="C23:C25"/>
    <mergeCell ref="AO18:AO19"/>
    <mergeCell ref="AP18:AP19"/>
    <mergeCell ref="O18:O19"/>
    <mergeCell ref="P18:P19"/>
    <mergeCell ref="Q18:Q19"/>
    <mergeCell ref="R18:R19"/>
    <mergeCell ref="S18:S19"/>
    <mergeCell ref="BE20:BE22"/>
    <mergeCell ref="A6:C6"/>
    <mergeCell ref="A8:C8"/>
    <mergeCell ref="A10:C10"/>
    <mergeCell ref="AQ20:AQ22"/>
    <mergeCell ref="AR20:AR22"/>
    <mergeCell ref="AS20:AS22"/>
    <mergeCell ref="T20:T22"/>
    <mergeCell ref="AL20:AL22"/>
    <mergeCell ref="AM20:AM22"/>
    <mergeCell ref="AO20:AO22"/>
    <mergeCell ref="AP20:AP22"/>
    <mergeCell ref="O20:O22"/>
    <mergeCell ref="P20:P22"/>
    <mergeCell ref="Q20:Q22"/>
    <mergeCell ref="R20:R22"/>
    <mergeCell ref="S20:S22"/>
    <mergeCell ref="AL15:AL17"/>
    <mergeCell ref="AM15:AM17"/>
    <mergeCell ref="F20:F22"/>
    <mergeCell ref="G20:G22"/>
    <mergeCell ref="H20:H22"/>
    <mergeCell ref="I20:I22"/>
    <mergeCell ref="J20:J22"/>
    <mergeCell ref="K20:K22"/>
    <mergeCell ref="B20:B22"/>
    <mergeCell ref="C20:C22"/>
    <mergeCell ref="L20:L22"/>
    <mergeCell ref="N20:N22"/>
    <mergeCell ref="T18:T19"/>
    <mergeCell ref="AL18:AL19"/>
    <mergeCell ref="AM18:AM19"/>
    <mergeCell ref="J18:J19"/>
    <mergeCell ref="K18:K19"/>
    <mergeCell ref="L18:L19"/>
    <mergeCell ref="M18:M19"/>
    <mergeCell ref="N18:N19"/>
    <mergeCell ref="R15:R17"/>
    <mergeCell ref="Q15:Q17"/>
    <mergeCell ref="P15:P17"/>
    <mergeCell ref="O15:O17"/>
    <mergeCell ref="A18:A19"/>
    <mergeCell ref="B18:B19"/>
    <mergeCell ref="C18:C19"/>
    <mergeCell ref="D18:D19"/>
    <mergeCell ref="E18:E19"/>
    <mergeCell ref="F18:F19"/>
    <mergeCell ref="G18:G19"/>
    <mergeCell ref="H18:H19"/>
    <mergeCell ref="I18:I19"/>
    <mergeCell ref="D15:D17"/>
    <mergeCell ref="H15:H17"/>
    <mergeCell ref="E1:BD2"/>
    <mergeCell ref="E3:BD4"/>
    <mergeCell ref="BE13:BE14"/>
    <mergeCell ref="D6:BE6"/>
    <mergeCell ref="D8:BE8"/>
    <mergeCell ref="D10:BE10"/>
    <mergeCell ref="BC12:BE12"/>
    <mergeCell ref="U13:Z13"/>
    <mergeCell ref="AK13:AQ13"/>
    <mergeCell ref="M13:Q13"/>
    <mergeCell ref="R13:T13"/>
    <mergeCell ref="A13:G13"/>
    <mergeCell ref="I15:I17"/>
    <mergeCell ref="S15:S17"/>
    <mergeCell ref="T15:T17"/>
    <mergeCell ref="AR13:AS13"/>
    <mergeCell ref="H13:L13"/>
    <mergeCell ref="BC13:BC14"/>
    <mergeCell ref="N15:N17"/>
    <mergeCell ref="M15:M17"/>
    <mergeCell ref="K15:K17"/>
    <mergeCell ref="B15:B17"/>
    <mergeCell ref="AO15:AO17"/>
    <mergeCell ref="AP15:AP17"/>
    <mergeCell ref="AQ15:AQ17"/>
    <mergeCell ref="AR15:AR17"/>
    <mergeCell ref="AS15:AS17"/>
    <mergeCell ref="A1:D4"/>
    <mergeCell ref="BD13:BD14"/>
    <mergeCell ref="AQ18:AQ19"/>
    <mergeCell ref="AR18:AR19"/>
    <mergeCell ref="AS18:AS19"/>
    <mergeCell ref="A12:Q12"/>
    <mergeCell ref="AT13:BB13"/>
    <mergeCell ref="M14:N14"/>
    <mergeCell ref="AL14:AM14"/>
    <mergeCell ref="AO14:AP14"/>
    <mergeCell ref="O14:P14"/>
    <mergeCell ref="AE13:AJ13"/>
    <mergeCell ref="AA13:AD13"/>
    <mergeCell ref="R12:BB12"/>
    <mergeCell ref="C15:C17"/>
    <mergeCell ref="J15:J17"/>
    <mergeCell ref="G15:G17"/>
    <mergeCell ref="F15:F17"/>
    <mergeCell ref="E15:E17"/>
    <mergeCell ref="AM26:AM28"/>
    <mergeCell ref="AO26:AO28"/>
    <mergeCell ref="AP26:AP28"/>
    <mergeCell ref="AQ26:AQ28"/>
    <mergeCell ref="AR26:AR28"/>
    <mergeCell ref="AS26:AS28"/>
    <mergeCell ref="D26:D28"/>
    <mergeCell ref="E26:E28"/>
    <mergeCell ref="F26:F28"/>
    <mergeCell ref="G26:G28"/>
    <mergeCell ref="H26:H28"/>
    <mergeCell ref="I26:I28"/>
    <mergeCell ref="S26:S28"/>
    <mergeCell ref="T26:T28"/>
    <mergeCell ref="AL26:AL28"/>
  </mergeCells>
  <phoneticPr fontId="15" type="noConversion"/>
  <conditionalFormatting sqref="N15">
    <cfRule type="containsText" dxfId="72" priority="254" operator="containsText" text="Muy Baja">
      <formula>NOT(ISERROR(SEARCH("Muy Baja",N15)))</formula>
    </cfRule>
    <cfRule type="containsText" dxfId="71" priority="255" operator="containsText" text="Baja">
      <formula>NOT(ISERROR(SEARCH("Baja",N15)))</formula>
    </cfRule>
    <cfRule type="containsText" dxfId="70" priority="256" operator="containsText" text="Media">
      <formula>NOT(ISERROR(SEARCH("Media",N15)))</formula>
    </cfRule>
    <cfRule type="containsText" dxfId="69" priority="257" operator="containsText" text="Alta">
      <formula>NOT(ISERROR(SEARCH("Alta",N15)))</formula>
    </cfRule>
    <cfRule type="containsText" dxfId="68" priority="258" operator="containsText" text="Muy Alta">
      <formula>NOT(ISERROR(SEARCH("Muy Alta",N15)))</formula>
    </cfRule>
  </conditionalFormatting>
  <conditionalFormatting sqref="N18">
    <cfRule type="containsText" dxfId="67" priority="168" operator="containsText" text="Muy Baja">
      <formula>NOT(ISERROR(SEARCH("Muy Baja",N18)))</formula>
    </cfRule>
    <cfRule type="containsText" dxfId="66" priority="169" operator="containsText" text="Baja">
      <formula>NOT(ISERROR(SEARCH("Baja",N18)))</formula>
    </cfRule>
    <cfRule type="containsText" dxfId="65" priority="170" operator="containsText" text="Media">
      <formula>NOT(ISERROR(SEARCH("Media",N18)))</formula>
    </cfRule>
    <cfRule type="containsText" dxfId="64" priority="171" operator="containsText" text="Alta">
      <formula>NOT(ISERROR(SEARCH("Alta",N18)))</formula>
    </cfRule>
    <cfRule type="containsText" dxfId="63" priority="172" operator="containsText" text="Muy Alta">
      <formula>NOT(ISERROR(SEARCH("Muy Alta",N18)))</formula>
    </cfRule>
  </conditionalFormatting>
  <conditionalFormatting sqref="N20 N23 N26">
    <cfRule type="containsText" dxfId="62" priority="114" operator="containsText" text="Muy Baja">
      <formula>NOT(ISERROR(SEARCH("Muy Baja",N20)))</formula>
    </cfRule>
    <cfRule type="containsText" dxfId="61" priority="115" operator="containsText" text="Baja">
      <formula>NOT(ISERROR(SEARCH("Baja",N20)))</formula>
    </cfRule>
    <cfRule type="containsText" dxfId="60" priority="116" operator="containsText" text="Media">
      <formula>NOT(ISERROR(SEARCH("Media",N20)))</formula>
    </cfRule>
    <cfRule type="containsText" dxfId="59" priority="117" operator="containsText" text="Alta">
      <formula>NOT(ISERROR(SEARCH("Alta",N20)))</formula>
    </cfRule>
    <cfRule type="containsText" dxfId="58" priority="118" operator="containsText" text="Muy Alta">
      <formula>NOT(ISERROR(SEARCH("Muy Alta",N20)))</formula>
    </cfRule>
  </conditionalFormatting>
  <conditionalFormatting sqref="P15">
    <cfRule type="containsText" dxfId="57" priority="284" operator="containsText" text="Leve">
      <formula>NOT(ISERROR(SEARCH("Leve",P15)))</formula>
    </cfRule>
    <cfRule type="containsText" dxfId="56" priority="285" operator="containsText" text="Menor">
      <formula>NOT(ISERROR(SEARCH("Menor",P15)))</formula>
    </cfRule>
    <cfRule type="containsText" dxfId="55" priority="287" operator="containsText" text="Mayor">
      <formula>NOT(ISERROR(SEARCH("Mayor",P15)))</formula>
    </cfRule>
    <cfRule type="containsText" dxfId="54" priority="288" operator="containsText" text="Catastrófico">
      <formula>NOT(ISERROR(SEARCH("Catastrófico",P15)))</formula>
    </cfRule>
  </conditionalFormatting>
  <conditionalFormatting sqref="P18">
    <cfRule type="containsText" dxfId="53" priority="178" operator="containsText" text="Leve">
      <formula>NOT(ISERROR(SEARCH("Leve",P18)))</formula>
    </cfRule>
    <cfRule type="containsText" dxfId="52" priority="179" operator="containsText" text="Menor">
      <formula>NOT(ISERROR(SEARCH("Menor",P18)))</formula>
    </cfRule>
    <cfRule type="containsText" dxfId="51" priority="181" operator="containsText" text="Mayor">
      <formula>NOT(ISERROR(SEARCH("Mayor",P18)))</formula>
    </cfRule>
    <cfRule type="containsText" dxfId="50" priority="182" operator="containsText" text="Catastrófico">
      <formula>NOT(ISERROR(SEARCH("Catastrófico",P18)))</formula>
    </cfRule>
  </conditionalFormatting>
  <conditionalFormatting sqref="P20 P23 P26">
    <cfRule type="containsText" dxfId="49" priority="124" operator="containsText" text="Leve">
      <formula>NOT(ISERROR(SEARCH("Leve",P20)))</formula>
    </cfRule>
    <cfRule type="containsText" dxfId="48" priority="125" operator="containsText" text="Menor">
      <formula>NOT(ISERROR(SEARCH("Menor",P20)))</formula>
    </cfRule>
    <cfRule type="containsText" dxfId="47" priority="127" operator="containsText" text="Mayor">
      <formula>NOT(ISERROR(SEARCH("Mayor",P20)))</formula>
    </cfRule>
    <cfRule type="containsText" dxfId="46" priority="128" operator="containsText" text="Catastrófico">
      <formula>NOT(ISERROR(SEARCH("Catastrófico",P20)))</formula>
    </cfRule>
  </conditionalFormatting>
  <conditionalFormatting sqref="P15:Q15">
    <cfRule type="containsText" dxfId="45" priority="286" operator="containsText" text="Moderado">
      <formula>NOT(ISERROR(SEARCH("Moderado",P15)))</formula>
    </cfRule>
  </conditionalFormatting>
  <conditionalFormatting sqref="P18:Q18">
    <cfRule type="containsText" dxfId="44" priority="180" operator="containsText" text="Moderado">
      <formula>NOT(ISERROR(SEARCH("Moderado",P18)))</formula>
    </cfRule>
  </conditionalFormatting>
  <conditionalFormatting sqref="P20:Q20 P23:Q23 P26:Q26">
    <cfRule type="containsText" dxfId="43" priority="126" operator="containsText" text="Moderado">
      <formula>NOT(ISERROR(SEARCH("Moderado",P20)))</formula>
    </cfRule>
  </conditionalFormatting>
  <conditionalFormatting sqref="Q15">
    <cfRule type="containsText" dxfId="42" priority="293" operator="containsText" text="Bajo">
      <formula>NOT(ISERROR(SEARCH("Bajo",Q15)))</formula>
    </cfRule>
    <cfRule type="containsText" dxfId="41" priority="295" operator="containsText" text="Alto">
      <formula>NOT(ISERROR(SEARCH("Alto",Q15)))</formula>
    </cfRule>
    <cfRule type="containsText" dxfId="40" priority="296" operator="containsText" text="Extremo">
      <formula>NOT(ISERROR(SEARCH("Extremo",Q15)))</formula>
    </cfRule>
  </conditionalFormatting>
  <conditionalFormatting sqref="Q18">
    <cfRule type="containsText" dxfId="39" priority="183" operator="containsText" text="Bajo">
      <formula>NOT(ISERROR(SEARCH("Bajo",Q18)))</formula>
    </cfRule>
    <cfRule type="containsText" dxfId="38" priority="184" operator="containsText" text="Alto">
      <formula>NOT(ISERROR(SEARCH("Alto",Q18)))</formula>
    </cfRule>
    <cfRule type="containsText" dxfId="37" priority="185" operator="containsText" text="Extremo">
      <formula>NOT(ISERROR(SEARCH("Extremo",Q18)))</formula>
    </cfRule>
  </conditionalFormatting>
  <conditionalFormatting sqref="Q20 Q23 Q26">
    <cfRule type="containsText" dxfId="36" priority="129" operator="containsText" text="Bajo">
      <formula>NOT(ISERROR(SEARCH("Bajo",Q20)))</formula>
    </cfRule>
    <cfRule type="containsText" dxfId="35" priority="130" operator="containsText" text="Alto">
      <formula>NOT(ISERROR(SEARCH("Alto",Q20)))</formula>
    </cfRule>
    <cfRule type="containsText" dxfId="34" priority="131" operator="containsText" text="Extremo">
      <formula>NOT(ISERROR(SEARCH("Extremo",Q20)))</formula>
    </cfRule>
  </conditionalFormatting>
  <conditionalFormatting sqref="AM15">
    <cfRule type="containsText" dxfId="33" priority="269" operator="containsText" text="Muy Baja">
      <formula>NOT(ISERROR(SEARCH("Muy Baja",AM15)))</formula>
    </cfRule>
    <cfRule type="containsText" dxfId="32" priority="275" operator="containsText" text="Baja">
      <formula>NOT(ISERROR(SEARCH("Baja",AM15)))</formula>
    </cfRule>
    <cfRule type="containsText" dxfId="31" priority="276" operator="containsText" text="Media">
      <formula>NOT(ISERROR(SEARCH("Media",AM15)))</formula>
    </cfRule>
    <cfRule type="containsText" dxfId="30" priority="277" operator="containsText" text="Alta">
      <formula>NOT(ISERROR(SEARCH("Alta",AM15)))</formula>
    </cfRule>
    <cfRule type="containsText" dxfId="29" priority="278" operator="containsText" text="Muy Alta">
      <formula>NOT(ISERROR(SEARCH("Muy Alta",AM15)))</formula>
    </cfRule>
  </conditionalFormatting>
  <conditionalFormatting sqref="AM18">
    <cfRule type="containsText" dxfId="28" priority="173" operator="containsText" text="Muy Baja">
      <formula>NOT(ISERROR(SEARCH("Muy Baja",AM18)))</formula>
    </cfRule>
    <cfRule type="containsText" dxfId="27" priority="174" operator="containsText" text="Baja">
      <formula>NOT(ISERROR(SEARCH("Baja",AM18)))</formula>
    </cfRule>
    <cfRule type="containsText" dxfId="26" priority="175" operator="containsText" text="Media">
      <formula>NOT(ISERROR(SEARCH("Media",AM18)))</formula>
    </cfRule>
    <cfRule type="containsText" dxfId="25" priority="176" operator="containsText" text="Alta">
      <formula>NOT(ISERROR(SEARCH("Alta",AM18)))</formula>
    </cfRule>
    <cfRule type="containsText" dxfId="24" priority="177" operator="containsText" text="Muy Alta">
      <formula>NOT(ISERROR(SEARCH("Muy Alta",AM18)))</formula>
    </cfRule>
  </conditionalFormatting>
  <conditionalFormatting sqref="AM20 AM23 AM26">
    <cfRule type="containsText" dxfId="23" priority="119" operator="containsText" text="Muy Baja">
      <formula>NOT(ISERROR(SEARCH("Muy Baja",AM20)))</formula>
    </cfRule>
    <cfRule type="containsText" dxfId="22" priority="120" operator="containsText" text="Baja">
      <formula>NOT(ISERROR(SEARCH("Baja",AM20)))</formula>
    </cfRule>
    <cfRule type="containsText" dxfId="21" priority="121" operator="containsText" text="Media">
      <formula>NOT(ISERROR(SEARCH("Media",AM20)))</formula>
    </cfRule>
    <cfRule type="containsText" dxfId="20" priority="122" operator="containsText" text="Alta">
      <formula>NOT(ISERROR(SEARCH("Alta",AM20)))</formula>
    </cfRule>
    <cfRule type="containsText" dxfId="19" priority="123" operator="containsText" text="Muy Alta">
      <formula>NOT(ISERROR(SEARCH("Muy Alta",AM20)))</formula>
    </cfRule>
  </conditionalFormatting>
  <conditionalFormatting sqref="AP15">
    <cfRule type="containsText" dxfId="18" priority="240" operator="containsText" text="Leve">
      <formula>NOT(ISERROR(SEARCH("Leve",AP15)))</formula>
    </cfRule>
    <cfRule type="containsText" dxfId="17" priority="241" operator="containsText" text="Menor">
      <formula>NOT(ISERROR(SEARCH("Menor",AP15)))</formula>
    </cfRule>
    <cfRule type="containsText" dxfId="16" priority="242" operator="containsText" text="Moderado">
      <formula>NOT(ISERROR(SEARCH("Moderado",AP15)))</formula>
    </cfRule>
    <cfRule type="containsText" dxfId="15" priority="243" operator="containsText" text="Mayor">
      <formula>NOT(ISERROR(SEARCH("Mayor",AP15)))</formula>
    </cfRule>
    <cfRule type="containsText" dxfId="14" priority="244" operator="containsText" text="Catastrófico">
      <formula>NOT(ISERROR(SEARCH("Catastrófico",AP15)))</formula>
    </cfRule>
  </conditionalFormatting>
  <conditionalFormatting sqref="AP18">
    <cfRule type="containsText" dxfId="13" priority="159" operator="containsText" text="Leve">
      <formula>NOT(ISERROR(SEARCH("Leve",AP18)))</formula>
    </cfRule>
    <cfRule type="containsText" dxfId="12" priority="160" operator="containsText" text="Menor">
      <formula>NOT(ISERROR(SEARCH("Menor",AP18)))</formula>
    </cfRule>
    <cfRule type="containsText" dxfId="11" priority="162" operator="containsText" text="Mayor">
      <formula>NOT(ISERROR(SEARCH("Mayor",AP18)))</formula>
    </cfRule>
    <cfRule type="containsText" dxfId="10" priority="163" operator="containsText" text="Catastrófico">
      <formula>NOT(ISERROR(SEARCH("Catastrófico",AP18)))</formula>
    </cfRule>
  </conditionalFormatting>
  <conditionalFormatting sqref="AP20 AP23 AP26">
    <cfRule type="containsText" dxfId="9" priority="105" operator="containsText" text="Leve">
      <formula>NOT(ISERROR(SEARCH("Leve",AP20)))</formula>
    </cfRule>
    <cfRule type="containsText" dxfId="8" priority="106" operator="containsText" text="Menor">
      <formula>NOT(ISERROR(SEARCH("Menor",AP20)))</formula>
    </cfRule>
    <cfRule type="containsText" dxfId="7" priority="108" operator="containsText" text="Mayor">
      <formula>NOT(ISERROR(SEARCH("Mayor",AP20)))</formula>
    </cfRule>
    <cfRule type="containsText" dxfId="6" priority="109" operator="containsText" text="Catastrófico">
      <formula>NOT(ISERROR(SEARCH("Catastrófico",AP20)))</formula>
    </cfRule>
  </conditionalFormatting>
  <conditionalFormatting sqref="AP18:AQ18">
    <cfRule type="containsText" dxfId="5" priority="161" operator="containsText" text="Moderado">
      <formula>NOT(ISERROR(SEARCH("Moderado",AP18)))</formula>
    </cfRule>
  </conditionalFormatting>
  <conditionalFormatting sqref="AP20:AQ20 AP23:AQ23 AP26:AQ26">
    <cfRule type="containsText" dxfId="4" priority="107" operator="containsText" text="Moderado">
      <formula>NOT(ISERROR(SEARCH("Moderado",AP20)))</formula>
    </cfRule>
  </conditionalFormatting>
  <conditionalFormatting sqref="AQ15 AQ18 AQ20 AQ23 AQ26">
    <cfRule type="containsText" dxfId="3" priority="165" operator="containsText" text="Bajo">
      <formula>NOT(ISERROR(SEARCH("Bajo",AQ15)))</formula>
    </cfRule>
    <cfRule type="containsText" dxfId="2" priority="166" operator="containsText" text="Alto">
      <formula>NOT(ISERROR(SEARCH("Alto",AQ15)))</formula>
    </cfRule>
    <cfRule type="containsText" dxfId="1" priority="167" operator="containsText" text="Extremo">
      <formula>NOT(ISERROR(SEARCH("Extremo",AQ15)))</formula>
    </cfRule>
  </conditionalFormatting>
  <conditionalFormatting sqref="AQ15">
    <cfRule type="containsText" dxfId="0" priority="164" operator="containsText" text="Moderado">
      <formula>NOT(ISERROR(SEARCH("Moderado",AQ15)))</formula>
    </cfRule>
  </conditionalFormatting>
  <dataValidations count="17">
    <dataValidation type="list" allowBlank="1" showInputMessage="1" showErrorMessage="1" error="Seleccione un area de impacto" sqref="D15:D17">
      <formula1>"afectación económica,afectación reputacional,afectación económica y reputacional,efecto dañoso"</formula1>
    </dataValidation>
    <dataValidation type="list" allowBlank="1" showInputMessage="1" showErrorMessage="1" error="Seleccione un tipo de riesgo" sqref="I15:I17">
      <formula1>"Gestión,Corrupción,Seguridad de la Información,Ambiental,Seguridad y Salud en el Trabajo,Fiscal"</formula1>
    </dataValidation>
    <dataValidation type="list" allowBlank="1" showInputMessage="1" showErrorMessage="1" error="Seleccione un area de impacto" sqref="D18:D26">
      <formula1>"afectación económica,afectación reputacional,afectación económica y reputacional"</formula1>
    </dataValidation>
    <dataValidation type="list" allowBlank="1" showInputMessage="1" showErrorMessage="1" error="Seleccione un tipo de riesgo" sqref="I18:I26">
      <formula1>"Gestión,Corrupción,Seguridad de la Información,Ambiental,Laboral,Fiscal"</formula1>
    </dataValidation>
    <dataValidation type="list" allowBlank="1" showInputMessage="1" showErrorMessage="1" sqref="AE15:AE28">
      <formula1>"Documentado,Sin documentar"</formula1>
    </dataValidation>
    <dataValidation type="list" allowBlank="1" showInputMessage="1" showErrorMessage="1" sqref="AG15:AG28">
      <formula1>"Continua,Aleatoria"</formula1>
    </dataValidation>
    <dataValidation type="list" allowBlank="1" showInputMessage="1" showErrorMessage="1" sqref="AI15:AI28">
      <formula1>"Con registro,Sin registro"</formula1>
    </dataValidation>
    <dataValidation type="list" allowBlank="1" showInputMessage="1" showErrorMessage="1" sqref="AC15:AC28">
      <formula1>"Automático,Manual"</formula1>
    </dataValidation>
    <dataValidation type="list" allowBlank="1" showInputMessage="1" showErrorMessage="1" error="Seleccione un factor de riesgo" sqref="C15:C26">
      <formula1>"Procesos,Talento humano,Tecnología,Infraestructura,Evento externo"</formula1>
    </dataValidation>
    <dataValidation type="list" allowBlank="1" showInputMessage="1" showErrorMessage="1" error="Seleccione una clasificación del riesgo" sqref="J15:J26">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15:K26">
      <formula1>"Máximo 2 veces,Entre 3 a 24 veces,Entre 24 a 500 veces,Entre 500 a 5000 veces,Mas de 5000 veces"</formula1>
    </dataValidation>
    <dataValidation type="list" allowBlank="1" showInputMessage="1" showErrorMessage="1" error="Seleccione una afectación económica y/o reputacional" sqref="L15:L26">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26">
      <formula1>"Aceptar,Evitar,Compartir / Transferir,Reducir"</formula1>
    </dataValidation>
    <dataValidation type="list" allowBlank="1" showInputMessage="1" showErrorMessage="1" error="Seleccione si la posible afectación, cuenta con seguro o póliza" sqref="S15:S26">
      <formula1>"Si,No"</formula1>
    </dataValidation>
    <dataValidation type="decimal" allowBlank="1" showInputMessage="1" showErrorMessage="1" error="Digite el porcentaje de la cobertura del seguro o póliza" sqref="T15:T26">
      <formula1>0</formula1>
      <formula2>1</formula2>
    </dataValidation>
    <dataValidation type="list" allowBlank="1" showInputMessage="1" showErrorMessage="1" error="Seleccione el tipo de control" sqref="AA15:AA28">
      <formula1>"Preventivo,Detectivo,Correctivo"</formula1>
    </dataValidation>
    <dataValidation type="list" allowBlank="1" showInputMessage="1" showErrorMessage="1" error="Seleccione el estado del plan de tratamiento" sqref="BB15:BB28">
      <formula1>"En implementación,En ejecución,En seguimiento,Terminado"</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WORK</cp:lastModifiedBy>
  <dcterms:created xsi:type="dcterms:W3CDTF">2023-04-12T21:27:57Z</dcterms:created>
  <dcterms:modified xsi:type="dcterms:W3CDTF">2026-04-20T03:29:00Z</dcterms:modified>
</cp:coreProperties>
</file>