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RIESGOS 2024\MAPAS DE RIESGOS Y OPORTUNIDADES 2024 TERCER SEGUIMIENTO 2024 publicar\"/>
    </mc:Choice>
  </mc:AlternateContent>
  <xr:revisionPtr revIDLastSave="0" documentId="13_ncr:1_{AA2C5B18-4EC4-4C35-BB2D-C7C3A5BCDFA2}"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G21" i="1"/>
  <c r="Y30" i="1" l="1"/>
  <c r="AO33" i="1" l="1"/>
  <c r="AP33" i="1" s="1"/>
  <c r="Y33" i="1"/>
  <c r="P33" i="1"/>
  <c r="O33" i="1"/>
  <c r="M33" i="1"/>
  <c r="AL33" i="1" s="1"/>
  <c r="G33" i="1"/>
  <c r="N33" i="1" l="1"/>
  <c r="Q33" i="1" s="1"/>
  <c r="AM33" i="1"/>
  <c r="AQ33" i="1" s="1"/>
  <c r="Y32" i="1"/>
  <c r="AJ32" i="1"/>
  <c r="AH32" i="1"/>
  <c r="AF32" i="1"/>
  <c r="AD32" i="1"/>
  <c r="AB32" i="1"/>
  <c r="AJ31" i="1"/>
  <c r="AH31" i="1"/>
  <c r="AF31" i="1"/>
  <c r="AD31" i="1"/>
  <c r="AB31" i="1"/>
  <c r="Y31" i="1"/>
  <c r="AJ30" i="1"/>
  <c r="AH30" i="1"/>
  <c r="AF30" i="1"/>
  <c r="AD30" i="1"/>
  <c r="AB30" i="1"/>
  <c r="P30" i="1"/>
  <c r="O30" i="1"/>
  <c r="AN30" i="1" s="1"/>
  <c r="AN31" i="1" s="1"/>
  <c r="M30" i="1"/>
  <c r="AK30" i="1" l="1"/>
  <c r="AK31" i="1" s="1"/>
  <c r="AK32" i="1" s="1"/>
  <c r="AN32" i="1"/>
  <c r="AO30" i="1" s="1"/>
  <c r="AP30" i="1" s="1"/>
  <c r="N30" i="1"/>
  <c r="Q30" i="1" s="1"/>
  <c r="Y29" i="1"/>
  <c r="Y27" i="1"/>
  <c r="AH28" i="1"/>
  <c r="AF28" i="1"/>
  <c r="AD28" i="1"/>
  <c r="AB28" i="1"/>
  <c r="Y28" i="1"/>
  <c r="AJ29" i="1"/>
  <c r="AH29" i="1"/>
  <c r="AF29" i="1"/>
  <c r="AD29" i="1"/>
  <c r="AB29" i="1"/>
  <c r="AJ28" i="1"/>
  <c r="AJ27" i="1"/>
  <c r="AH27" i="1"/>
  <c r="AF27" i="1"/>
  <c r="AD27" i="1"/>
  <c r="AB27" i="1"/>
  <c r="P27" i="1"/>
  <c r="O27" i="1"/>
  <c r="AN27" i="1" s="1"/>
  <c r="AN28" i="1" s="1"/>
  <c r="AN29" i="1" s="1"/>
  <c r="M27" i="1"/>
  <c r="G27" i="1"/>
  <c r="Y23" i="1"/>
  <c r="AK27" i="1" l="1"/>
  <c r="AK28" i="1" s="1"/>
  <c r="AK29" i="1" s="1"/>
  <c r="AL30" i="1"/>
  <c r="N27" i="1"/>
  <c r="Q27" i="1" s="1"/>
  <c r="AO27" i="1"/>
  <c r="AP27" i="1" s="1"/>
  <c r="Y22" i="1"/>
  <c r="Y20" i="1"/>
  <c r="AM30" i="1" l="1"/>
  <c r="AQ30" i="1" s="1"/>
  <c r="AL27" i="1"/>
  <c r="Y15" i="1"/>
  <c r="Y19" i="1"/>
  <c r="AJ26" i="1"/>
  <c r="AH26" i="1"/>
  <c r="AF26" i="1"/>
  <c r="AD26" i="1"/>
  <c r="AB26" i="1"/>
  <c r="Y26" i="1"/>
  <c r="AJ25" i="1"/>
  <c r="AH25" i="1"/>
  <c r="AF25" i="1"/>
  <c r="AD25" i="1"/>
  <c r="AB25" i="1"/>
  <c r="Y25" i="1"/>
  <c r="AJ24" i="1"/>
  <c r="AH24" i="1"/>
  <c r="AF24" i="1"/>
  <c r="AD24" i="1"/>
  <c r="AB24" i="1"/>
  <c r="Y24" i="1"/>
  <c r="P24" i="1"/>
  <c r="O24" i="1"/>
  <c r="M24" i="1"/>
  <c r="G24" i="1"/>
  <c r="AJ23" i="1"/>
  <c r="AH23" i="1"/>
  <c r="AF23" i="1"/>
  <c r="AD23" i="1"/>
  <c r="AB23" i="1"/>
  <c r="AJ22" i="1"/>
  <c r="AH22" i="1"/>
  <c r="AF22" i="1"/>
  <c r="AD22" i="1"/>
  <c r="AB22" i="1"/>
  <c r="AJ21" i="1"/>
  <c r="AH21" i="1"/>
  <c r="AF21" i="1"/>
  <c r="AD21" i="1"/>
  <c r="AB21" i="1"/>
  <c r="Y21" i="1"/>
  <c r="P21" i="1"/>
  <c r="O21" i="1"/>
  <c r="M21" i="1"/>
  <c r="AN24" i="1" l="1"/>
  <c r="AN25" i="1" s="1"/>
  <c r="AN26" i="1" s="1"/>
  <c r="N24" i="1"/>
  <c r="Q24" i="1" s="1"/>
  <c r="AK24" i="1"/>
  <c r="AK25" i="1" s="1"/>
  <c r="AK26" i="1" s="1"/>
  <c r="N21" i="1"/>
  <c r="Q21" i="1" s="1"/>
  <c r="AK21" i="1"/>
  <c r="AK22" i="1" s="1"/>
  <c r="AK23" i="1" s="1"/>
  <c r="AN21" i="1"/>
  <c r="AN22" i="1" s="1"/>
  <c r="AN23" i="1" s="1"/>
  <c r="AM27" i="1"/>
  <c r="AQ27" i="1" s="1"/>
  <c r="AO24" i="1" l="1"/>
  <c r="AP24" i="1" s="1"/>
  <c r="AL21" i="1"/>
  <c r="AM21" i="1" s="1"/>
  <c r="AO21" i="1"/>
  <c r="AP21" i="1" s="1"/>
  <c r="AL24" i="1"/>
  <c r="AQ21" i="1" l="1"/>
  <c r="AM24" i="1"/>
  <c r="AQ24" i="1" s="1"/>
  <c r="G18" i="1" l="1"/>
  <c r="G15" i="1"/>
  <c r="AJ20" i="1" l="1"/>
  <c r="AH20" i="1"/>
  <c r="AF20" i="1"/>
  <c r="AD20" i="1"/>
  <c r="AB20" i="1"/>
  <c r="AJ19" i="1"/>
  <c r="AH19" i="1"/>
  <c r="AF19" i="1"/>
  <c r="AD19" i="1"/>
  <c r="AB19" i="1"/>
  <c r="AJ18" i="1"/>
  <c r="AH18" i="1"/>
  <c r="AF18" i="1"/>
  <c r="AD18" i="1"/>
  <c r="AB18" i="1"/>
  <c r="Y18" i="1"/>
  <c r="P18" i="1"/>
  <c r="O18" i="1"/>
  <c r="AN18" i="1" s="1"/>
  <c r="AN19" i="1" s="1"/>
  <c r="M18" i="1"/>
  <c r="AJ17" i="1"/>
  <c r="AH17" i="1"/>
  <c r="AF17" i="1"/>
  <c r="AD17" i="1"/>
  <c r="AB17" i="1"/>
  <c r="Y17" i="1"/>
  <c r="AJ16" i="1"/>
  <c r="AH16" i="1"/>
  <c r="AF16" i="1"/>
  <c r="AD16" i="1"/>
  <c r="AB16" i="1"/>
  <c r="Y16" i="1"/>
  <c r="AJ15" i="1"/>
  <c r="AH15" i="1"/>
  <c r="AF15" i="1"/>
  <c r="AD15" i="1"/>
  <c r="AB15" i="1"/>
  <c r="P15" i="1"/>
  <c r="O15" i="1"/>
  <c r="AN15" i="1" s="1"/>
  <c r="AN16" i="1" s="1"/>
  <c r="M15" i="1"/>
  <c r="AN20" i="1" l="1"/>
  <c r="AK15" i="1"/>
  <c r="AK16" i="1" s="1"/>
  <c r="AK17" i="1" s="1"/>
  <c r="AN17" i="1"/>
  <c r="AO15" i="1" s="1"/>
  <c r="AP15" i="1" s="1"/>
  <c r="N18" i="1"/>
  <c r="Q18" i="1" s="1"/>
  <c r="AK18" i="1"/>
  <c r="AK19" i="1" s="1"/>
  <c r="AK20" i="1" s="1"/>
  <c r="AO18" i="1"/>
  <c r="AP18" i="1" s="1"/>
  <c r="N15" i="1"/>
  <c r="Q15" i="1" s="1"/>
  <c r="AL18" i="1" l="1"/>
  <c r="AM18" i="1" s="1"/>
  <c r="AQ18" i="1" l="1"/>
  <c r="AL15" i="1"/>
  <c r="AM15" i="1" l="1"/>
  <c r="AQ15" i="1" s="1"/>
</calcChain>
</file>

<file path=xl/sharedStrings.xml><?xml version="1.0" encoding="utf-8"?>
<sst xmlns="http://schemas.openxmlformats.org/spreadsheetml/2006/main" count="470" uniqueCount="270">
  <si>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</si>
  <si>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</si>
  <si>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</si>
  <si>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</si>
  <si>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</si>
  <si>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</si>
  <si>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</si>
  <si>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</si>
  <si>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</si>
  <si>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</si>
  <si>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</si>
  <si>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</si>
  <si>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</si>
  <si>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</si>
  <si>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</si>
  <si>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</si>
  <si>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</si>
  <si>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</si>
  <si>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</si>
  <si>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</si>
  <si>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</si>
  <si>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</si>
  <si>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</si>
  <si>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</si>
  <si>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</si>
  <si>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</si>
  <si>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</si>
  <si>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</si>
  <si>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</si>
  <si>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</si>
  <si>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</si>
  <si>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</si>
  <si>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</si>
  <si>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</si>
  <si>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</si>
  <si>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</si>
  <si>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</si>
  <si>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</si>
  <si>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</si>
  <si>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</si>
  <si>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</si>
  <si>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</si>
  <si>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</si>
  <si>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</si>
  <si>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</si>
  <si>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</si>
  <si>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</si>
  <si>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</si>
  <si>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</si>
  <si>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</si>
  <si>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</si>
  <si>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</si>
  <si>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</si>
  <si>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</si>
  <si>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</si>
  <si>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</si>
  <si>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</si>
  <si>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</si>
  <si>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</si>
  <si>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</si>
  <si>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</si>
  <si>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</si>
  <si>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</si>
  <si>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</si>
  <si>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</si>
  <si>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</si>
  <si>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</si>
  <si>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Gestión</t>
  </si>
  <si>
    <t>Entre 100 y 500 SMLMV o fectación a nivel municipal/departamental</t>
  </si>
  <si>
    <t>Evitar</t>
  </si>
  <si>
    <t>No</t>
  </si>
  <si>
    <t>Preventivo</t>
  </si>
  <si>
    <t>Manual</t>
  </si>
  <si>
    <t>Documentado</t>
  </si>
  <si>
    <t>Continua</t>
  </si>
  <si>
    <t>Con registro</t>
  </si>
  <si>
    <t>Abril a diciembre de 2024</t>
  </si>
  <si>
    <t>META</t>
  </si>
  <si>
    <t>AVANCE</t>
  </si>
  <si>
    <t>ACCIONES</t>
  </si>
  <si>
    <t>Planear, dirigir y controlar las actividades encaminadas a la operación y/o administración de esquemas empresariales, que fomenten un desarrollo sostenible e innovador a partir de las mejores prácticas de buen gobierno corporativo y articulados  con lo definido en la normatividad vigente.</t>
  </si>
  <si>
    <t>Tecnología</t>
  </si>
  <si>
    <t>Fiscal</t>
  </si>
  <si>
    <t>Entre 24 a 500 veces</t>
  </si>
  <si>
    <t>Reducir</t>
  </si>
  <si>
    <t>Correctivo</t>
  </si>
  <si>
    <t xml:space="preserve">Humanos, tecnológicos, papelería </t>
  </si>
  <si>
    <t xml:space="preserve">Humanos y
Tecnológicos
</t>
  </si>
  <si>
    <t>Aleatoria</t>
  </si>
  <si>
    <t>afectación reputacional</t>
  </si>
  <si>
    <t xml:space="preserve">deficiencias en la sistematización para la atención oportuna de los PQR </t>
  </si>
  <si>
    <t>Fallas tecnológicas</t>
  </si>
  <si>
    <t>R4</t>
  </si>
  <si>
    <t>R5</t>
  </si>
  <si>
    <t>R6</t>
  </si>
  <si>
    <t>R7</t>
  </si>
  <si>
    <t>problemas de inseguridad y orden público</t>
  </si>
  <si>
    <t>hurto o vandalismo en la infraestructura del alumbrado público</t>
  </si>
  <si>
    <t>Evento externo</t>
  </si>
  <si>
    <t>Daños a activos fijos/eventos externos</t>
  </si>
  <si>
    <t>Entre 50 y 100 SMLMV o afectación con algunos usuarios</t>
  </si>
  <si>
    <t>Compartir / Transferir</t>
  </si>
  <si>
    <t>Desarticulación interinstitucional para garantizar la seguridad de la infraestructura del alumbrado público</t>
  </si>
  <si>
    <t>La Dirección Operativa de Actividades Transitorias - Grupo de alumbrado público</t>
  </si>
  <si>
    <t>, para la atención efectiva y eficiente de los casos que se reporten</t>
  </si>
  <si>
    <t xml:space="preserve">la no prestación o parálisis del servicio </t>
  </si>
  <si>
    <t xml:space="preserve">Decisiones políticas adoptadas por el concejo municipal de Ibagué y Alcaldía. </t>
  </si>
  <si>
    <t>Ejecución y administración de procesos</t>
  </si>
  <si>
    <t xml:space="preserve">La Dirección Operativa de Actividades Transitorias - Grupo de alumbrado público y la Alta Gerencia </t>
  </si>
  <si>
    <t xml:space="preserve">1. Modernización tecnológica para la competitividad. 
2. Mejoramiento de la imagen institucional, credibilidad de los grupos de valor. 
3. Mejora continua de los procesos, prestación de servicios con altos indices de calidad y eficiencia. 
</t>
  </si>
  <si>
    <t>La Dirección Operativa de Actividades Transitorias y sus grupos de trabajo</t>
  </si>
  <si>
    <t xml:space="preserve"> deberá implementar el uso de materiales que impidan y/o dificulten actos de hurto y/o vandalismo, </t>
  </si>
  <si>
    <t xml:space="preserve">con el fin de disminuir los costos de operación y garantizar el correcto funcionamiento del alumbrado público. </t>
  </si>
  <si>
    <t xml:space="preserve"> activará los canales interinstitucionales y comunitarios para el reporte de actos de hurto o vandalismo en la infraestructura de alumbrado público </t>
  </si>
  <si>
    <t xml:space="preserve"> teniendo en cuenta los eventos que se presenten. </t>
  </si>
  <si>
    <t xml:space="preserve"> de acuerdo a la fallas que se presenten.</t>
  </si>
  <si>
    <t xml:space="preserve">1. Estadística actualizada sobre actos de vandalismo y hurto.
2. Cambio de red de cableado del sistema. 
3. Cambio de luminarias de tecnología obsoleta por tecnología LED, mejorando condiciones de iluminación y disminución de emisiones contaminantes y ahorro de energía.
4. Sinergia con las comunidades e instituciones para mejorar condiciones de seguridad, a través de circuitos seguros con uso de sistemas tecnológicos de videovigilancia. </t>
  </si>
  <si>
    <t xml:space="preserve">con el fin de dar atención oportuna y garantizar la prestación eficiente y efectiva de los servicios. </t>
  </si>
  <si>
    <t xml:space="preserve"> deberán solicitar soporte técnico de forma permanente para el reporte y mejoramiento de la sistematización y atención de PQR</t>
  </si>
  <si>
    <t>Deficiencias en el soporte técnico y atención a PQR</t>
  </si>
  <si>
    <t xml:space="preserve"> queja o reclamo de grupos de valor y personas interesadas,</t>
  </si>
  <si>
    <t>Realizará el control de los cronogramas de trabajo y el cumplimiento en la atención de los PQR</t>
  </si>
  <si>
    <t xml:space="preserve">para medir los niveles de eficiencia y efectividad en la prestación de los servicios </t>
  </si>
  <si>
    <t xml:space="preserve"> Deberá solicitar la sistematización en la atención de PQR de los procesos que aún no cuentan con esa herramienta de atención a grupos de valor y partes interesadas; </t>
  </si>
  <si>
    <t>Detectivo</t>
  </si>
  <si>
    <t xml:space="preserve"> deberá adelantar, en coordinación con la Secretaría General, las acciones legales necesarias para la recuperación de los elementos y/o sanción de los actos de vandalismo y/o hurtos de la infraestructura del alumbrado público,</t>
  </si>
  <si>
    <t xml:space="preserve">deberán adelantar un plan de contingencia para mitigar los efectos de una decisión que altere la prestación del servicio; </t>
  </si>
  <si>
    <t>Talento humano</t>
  </si>
  <si>
    <t xml:space="preserve">suspensión o traumatismo de la prestación de los servicios </t>
  </si>
  <si>
    <t xml:space="preserve">eventos climáticos y/o accidentalidad </t>
  </si>
  <si>
    <t>Infraestructura</t>
  </si>
  <si>
    <t>Ambiental</t>
  </si>
  <si>
    <t>Entre 10 y 50 SMLMV o afectación interna</t>
  </si>
  <si>
    <t>Si</t>
  </si>
  <si>
    <t>Aceptar</t>
  </si>
  <si>
    <t>Deficiencias en la capacidad de respuesta ante emergencias</t>
  </si>
  <si>
    <t xml:space="preserve">1. Solicitud documentada al operador y/o área de gestión tecnológica la sistematización de PQR de las unidades que no se encuentran incluidas en la herramienta tecnológica.
</t>
  </si>
  <si>
    <t xml:space="preserve"> #PQR atendidos / #PQR pendientes</t>
  </si>
  <si>
    <t xml:space="preserve">Humanos,
tecnológicos y financieros 
</t>
  </si>
  <si>
    <t xml:space="preserve">Humanos y
tecnológicos
</t>
  </si>
  <si>
    <t>Marzo a diciembre de 2024</t>
  </si>
  <si>
    <t xml:space="preserve">Listados de asistencias, soportes de comunicaciones internas, concepto técnico de las fallas presentadas. </t>
  </si>
  <si>
    <t xml:space="preserve"> Director Operativo de Actividades Transitorias y su equipo de trabajo </t>
  </si>
  <si>
    <t>Archivo digital o físico actualizado de los seguimientos realizados.</t>
  </si>
  <si>
    <t>soporte digital o físico de las respuesta y/o atención de los PQR</t>
  </si>
  <si>
    <t>para efectos de disminuir la dependencia del recaudo del impuesto de alumbrado público como fuente de financiación.</t>
  </si>
  <si>
    <t xml:space="preserve">La Dirección Operativa de Actividades Transitorias - Grupo de alumbrado público </t>
  </si>
  <si>
    <t xml:space="preserve">Pondrá en conocimiento de la Alta Gerencia la necesidad de buscar alternativas para la adquisición de recursos a través de nuevas unidades de negocio o el fortalecimiento de las existentes. </t>
  </si>
  <si>
    <t xml:space="preserve">1. Mesas de trabajo - listas de asistencia, registro fotográfico 
</t>
  </si>
  <si>
    <t>1. Informes periódicos de fallas presentadas en los sistemas tecnológicos.
2. Solicitudes documentadas de soporte técnico a los operadores y/o área encargada de la gestión tecnológica de la entidad.</t>
  </si>
  <si>
    <t xml:space="preserve">1. Registro de solicitudes a entidades y/o reportes de la comunidad sobre actos vandálicos y/o hurtos (correo, líneas de atención whatsapp, formatos de pqr, oficios, líneas telefónicas, entre otros ).
 </t>
  </si>
  <si>
    <t xml:space="preserve">1. Informes mensualizados del estado de atención de PQR. 
2. Estados documentados de programación y reprogramación de cronogramas de trabajo. 
</t>
  </si>
  <si>
    <t xml:space="preserve">1. Comunicaciones a la alta gerencia.
2. Mesas de trabajo - registro fotográfico o de asistencia. </t>
  </si>
  <si>
    <t>Sin documentar</t>
  </si>
  <si>
    <t xml:space="preserve">manifestará a la alta gerencia la alternativa de adoptar la actividad de prestación del servicios de alumbrado público, que actualmente es transitoria, a permanente </t>
  </si>
  <si>
    <t>con el fin de contar con certidumbre en el funcionamiento de la entidad.</t>
  </si>
  <si>
    <t xml:space="preserve">1. Mejoramiento en los proceso de atención y respuesta a emergencias. 
2. Acondicionamiento tecnológico y adquisición de herramientas para la atención de emergencias. 
3. Talento Humano capacitado en atención de eventos climáticos y/o accidentalidad. 
</t>
  </si>
  <si>
    <t xml:space="preserve">Dispondrá de una cuadrilla de emergencia </t>
  </si>
  <si>
    <t xml:space="preserve">para la atención oportuna de daños en la red por cuenta de condiciones climáticas o accidentes. </t>
  </si>
  <si>
    <t xml:space="preserve">a fin de atender de manera oportuna cualquier situación de emergencia </t>
  </si>
  <si>
    <t xml:space="preserve">1. Reporte de atención a situaciones de emergencia. </t>
  </si>
  <si>
    <t xml:space="preserve">hará seguimiento a través de las cuadrillas zonales o por comunas y reportará cualquier situación anómala con la red de alumbrado público </t>
  </si>
  <si>
    <t xml:space="preserve">1. Reporte de situaciones anormales en la red. </t>
  </si>
  <si>
    <t xml:space="preserve">realizarán mantenimientos preventivos a la red de alumbrado público </t>
  </si>
  <si>
    <t xml:space="preserve">para mitigar posibles daños por eventos admosféricos </t>
  </si>
  <si>
    <t xml:space="preserve">1. Registro fotográficos
</t>
  </si>
  <si>
    <t>Sin registro</t>
  </si>
  <si>
    <t xml:space="preserve"># atenciones realizadas/ # casos reportados </t>
  </si>
  <si>
    <t>esta podrá contemplar el apoyo de otras entidades o acciones excepcionales para la prestación ininterrumpida del servicio.</t>
  </si>
  <si>
    <t xml:space="preserve">Disminución del 50% del reporte de fallas </t>
  </si>
  <si>
    <t xml:space="preserve">Seguimiento al 100% de los PQR radicados a la entidad. </t>
  </si>
  <si>
    <t xml:space="preserve">Diligenciamiento de formato  de actividad cumplida y/o registro fotográfico </t>
  </si>
  <si>
    <t>Humanos, vehículos, materiales</t>
  </si>
  <si>
    <t xml:space="preserve">Diligenciamiento formato salida de almacén / Diligenciamiento de formato  de actividad cumplida y/o registro fotográfico </t>
  </si>
  <si>
    <t xml:space="preserve"> Director Operativo de Actividades Transitorias - Grupo de alumbrado público  </t>
  </si>
  <si>
    <t xml:space="preserve">instalar material antivandálico en al menos 2 puntos críticos de la ciudad </t>
  </si>
  <si>
    <t xml:space="preserve">Reportar el 100% de los eventos de hurto o vandalismo sobre la red del alumbrado público. </t>
  </si>
  <si>
    <t xml:space="preserve">Radicaciones de denuncia con informe promenorizado del evento, ante la Secretaría General . </t>
  </si>
  <si>
    <t xml:space="preserve">#Atenciones / # Eventos </t>
  </si>
  <si>
    <t>Contratos de arrendamiento de postería.</t>
  </si>
  <si>
    <t xml:space="preserve">Humanos, logísticos, tecnológicos, Papelería, vehículos </t>
  </si>
  <si>
    <t>Registro documental,
asistencia a mesas de trabajo</t>
  </si>
  <si>
    <t xml:space="preserve">Proyecto de plan de contingencia  </t>
  </si>
  <si>
    <t xml:space="preserve">Humanos, logísticos, tecnológicos, vehículos </t>
  </si>
  <si>
    <t>formato de actividad realizada y/o registro fotográfico</t>
  </si>
  <si>
    <t xml:space="preserve">Atención del 100% de las emergencias reportadas. </t>
  </si>
  <si>
    <t xml:space="preserve">registro fotográfico </t>
  </si>
  <si>
    <t xml:space="preserve">Humanos, logísticos, insumos, tecnológicos, vehículos </t>
  </si>
  <si>
    <t xml:space="preserve">informe técnico y registro fotográfico </t>
  </si>
  <si>
    <t>Documento de Informe</t>
  </si>
  <si>
    <t xml:space="preserve">realizar al menos 2 inspecciones por mes </t>
  </si>
  <si>
    <t xml:space="preserve">ausentismo laboral </t>
  </si>
  <si>
    <t xml:space="preserve"> accidentes de trabajo del personal operativo. </t>
  </si>
  <si>
    <t xml:space="preserve">Deficiencias en la aplicación de la política de SST . </t>
  </si>
  <si>
    <t>Laboral</t>
  </si>
  <si>
    <t xml:space="preserve">1. Brindar atención ininterrumpida a los usuarios, mejorando la imagen institucional.
2. Mejoramiento en la condición de salud de los trabajadores. 
3. Alta competitividad. 
</t>
  </si>
  <si>
    <t xml:space="preserve">Solicitará a la dirección administrativa capacitación permanente a trabajadores operativos en la prevención de accidente laborales </t>
  </si>
  <si>
    <t xml:space="preserve">con el fin de reducir el número de eventos al año. </t>
  </si>
  <si>
    <t xml:space="preserve">1. Oficio dirigido a la Dirección Administrativa  
2. Mesas de trabajo - registro de asistencia y/o fotográfico </t>
  </si>
  <si>
    <t xml:space="preserve">Disminuir en un 30% los accidentes laborales </t>
  </si>
  <si>
    <t xml:space="preserve">1. actas de entregas de elementos o registro fotográfico
2. ficha técnica de elementos de protección personal y dotación
</t>
  </si>
  <si>
    <t xml:space="preserve">con el fin de garantizar la integridad física y salud del personal </t>
  </si>
  <si>
    <t xml:space="preserve">La Dirección Operativa de Actividades Transitorias </t>
  </si>
  <si>
    <t>Humanos, logísticos, insumos, tecnológicos</t>
  </si>
  <si>
    <t xml:space="preserve">* Solicitudes a la dirección administrativa.
*Ficha técnica dotación y herramientas </t>
  </si>
  <si>
    <t xml:space="preserve">diligenciará a través de sus cuadrillas o grupos de trabajos los formatos de SST para cada actividad a realizar </t>
  </si>
  <si>
    <t>con el fin de cumplir con los criterior normativos para los tipos de trabajo a realizar</t>
  </si>
  <si>
    <t xml:space="preserve">1. formato diligenciados </t>
  </si>
  <si>
    <t xml:space="preserve">Humanos, papelería </t>
  </si>
  <si>
    <t>enero a diciembre de 2024</t>
  </si>
  <si>
    <t xml:space="preserve">* formatos diligenciados </t>
  </si>
  <si>
    <t xml:space="preserve"> Director Operativo de Actividades Transitorias -</t>
  </si>
  <si>
    <t xml:space="preserve"> Director Operativo de Actividades Transitorias y grupos de trabajo</t>
  </si>
  <si>
    <t xml:space="preserve">100% de actividades documentadas en los formatos establecidos. </t>
  </si>
  <si>
    <t>Entre 500 a 5000 veces</t>
  </si>
  <si>
    <t>Dar respuesta al 100% de los PQR radicados con termino de ejecución de loa trabajo de 30 dias</t>
  </si>
  <si>
    <t xml:space="preserve">1. Registro documentado de acciones legales iniciadas. 
2. Registro documentado de reporte a la autoridades del orden municipal  y polícía metropolitana.
3. Seguimiento a denuncias realizadas  </t>
  </si>
  <si>
    <t>Remitir el 100% de los casos reportados por hurto o vandalismo a la Secretaría General o entidades competentes y realizar seguimiento</t>
  </si>
  <si>
    <t>1. Adopción de nuevas líneas de negocio. 
2. Fortalecimiento de unidades de negocio existentes que generan recursos propios. 
3. Enfoque en la ejecución del objeto misional, que redunda en el desarrollo regional. 
4. Posicionamiento y competitividad entre entidades pares.
5. Oferta portafolio de servicios</t>
  </si>
  <si>
    <t xml:space="preserve">1. Comunicaciones internas a la alta gerencia. 
2. Mesas de trabajo
</t>
  </si>
  <si>
    <t xml:space="preserve">Actualizar el 50% de los contratos de arrendamiento de postería para el 2024 </t>
  </si>
  <si>
    <t xml:space="preserve">Deficiencias en la aplicación de la política  Ambiental </t>
  </si>
  <si>
    <t>productos y prácticas</t>
  </si>
  <si>
    <t xml:space="preserve">1. Ejecución de proyectos medio ambientales 
2. Implementación de energias limpias y desarrollo de compostaje . 
3. referente nacionales en practicas ambientales
4. Mantener la certificación del Sistema Integrado de Gestión Ambiental 
</t>
  </si>
  <si>
    <t xml:space="preserve">con el fin de generar cultura organizacional y cumpli con las disposiciones del PIGA del Instiuto. </t>
  </si>
  <si>
    <t xml:space="preserve">
1. Mesas de trabajo - registro de asistencia y/o fotográfico </t>
  </si>
  <si>
    <t xml:space="preserve">Disminuir en un 50% el tiempo de almacenamiento de residuos RAEE y organización </t>
  </si>
  <si>
    <t>Solicitar a recursos fisicos proceso de bajas para  los residuos RAEE provenientes del alumbrado público</t>
  </si>
  <si>
    <t>con el fin de minimizar la contaminación de emisión de gases y/o otros contaminantes</t>
  </si>
  <si>
    <t xml:space="preserve">1. Comunicación al area del Almacen 
2. Alta de comité bajas 
</t>
  </si>
  <si>
    <t xml:space="preserve">registros de asistencia y registro fotográfico </t>
  </si>
  <si>
    <t xml:space="preserve">Humanos, tecnológico. Papeleria </t>
  </si>
  <si>
    <t>Comunicaciones internas</t>
  </si>
  <si>
    <t xml:space="preserve">Se realizara separación en la fuente de los residuos generados </t>
  </si>
  <si>
    <t xml:space="preserve">1. Informe, registro fotgrafico </t>
  </si>
  <si>
    <t>con el fin de cumplir con los criterior normativos y con el Plan Integral de Gestión Ambiental PIGA y PGIRS</t>
  </si>
  <si>
    <t xml:space="preserve">* Contrato y/o carta de inteción </t>
  </si>
  <si>
    <t xml:space="preserve">mejorar la clasificación en un 50% de los residuos solidos </t>
  </si>
  <si>
    <r>
      <rPr>
        <b/>
        <sz val="11"/>
        <rFont val="Arial"/>
        <family val="2"/>
      </rPr>
      <t>Alumbrado Público</t>
    </r>
    <r>
      <rPr>
        <sz val="11"/>
        <rFont val="Arial"/>
        <family val="2"/>
      </rPr>
      <t xml:space="preserve">: PROFESIONAL UNIVERSITARIO 219-04 Grupo Alumbrado Público – Dirección Operativa de Actividades  Transitorias
</t>
    </r>
  </si>
  <si>
    <t xml:space="preserve">OPERACIÓN DE ESQUEMAS EMPRESARIALES- ALUMBRADO PÚBLICO - DIRECCIÓN OPERATIVA DE ACTIVIDADES TRANSITORIAS </t>
  </si>
  <si>
    <t xml:space="preserve">capacitación al 100% de funcionarios de alumbrado público </t>
  </si>
  <si>
    <t xml:space="preserve">Entregar el 100% de la dotación y elementos  de protección personal a los funcionarios operativos. </t>
  </si>
  <si>
    <t>aumentar la instalación de materiales de protección contra descargas atmosfericas en un 20%</t>
  </si>
  <si>
    <t xml:space="preserve">Enviar al menos 1 comunicación a la alta Gerencia. </t>
  </si>
  <si>
    <t>Realizar al menos 1 comité de bajas</t>
  </si>
  <si>
    <t>Mayor a 500 SMLMV o afectación nacional</t>
  </si>
  <si>
    <t>El retiro de actividad transitoria y/o modificación de impuesto de alumbrado público</t>
  </si>
  <si>
    <t xml:space="preserve">Alteraciones ambientales o naturales </t>
  </si>
  <si>
    <t xml:space="preserve">alertas volcánicas o alteraciones naturales </t>
  </si>
  <si>
    <t>enero a diciembre de 2025</t>
  </si>
  <si>
    <t>afectación y/o parálisis en los bienes y servicios del instituto</t>
  </si>
  <si>
    <t xml:space="preserve">1. Implementación de planes de continfencia 
2. Apoyos interinstitucionales 
3. Alianzas estratégicas para la atención y prevención de desastres 
4. Capacitaciones 
</t>
  </si>
  <si>
    <t xml:space="preserve">con el fin de adoptar la medidas aplicables dependiendo del evento que se presente </t>
  </si>
  <si>
    <t xml:space="preserve">implementa el plan de emergencias </t>
  </si>
  <si>
    <t xml:space="preserve">1. Jornadas de capacitación /registro fotográfico y de asistencia 
2. Simulacros , registros fotográficos 
</t>
  </si>
  <si>
    <t xml:space="preserve">Atender el 100% de eventos presentados </t>
  </si>
  <si>
    <t xml:space="preserve"> * Registros de asistencia y registro fotográfico 
Actas </t>
  </si>
  <si>
    <t xml:space="preserve"> Director Operativo de Actividades Transitorias y grupos de trabajo.
Dirección Administrativa -  SST </t>
  </si>
  <si>
    <t xml:space="preserve">capacitar al 100% del personal </t>
  </si>
  <si>
    <t xml:space="preserve">* Comunicaciones internas y externas 
* registro de incidentes, medios de comunicación, electrónicos , y frecuencias radiales. </t>
  </si>
  <si>
    <t xml:space="preserve">establecer al menos 2 canales de comunicación e información para alertas tempranas. </t>
  </si>
  <si>
    <t>1. Salidas de almacén de materiales.
2. Registro documentado y/o fotográfico de la instalación de materiales. 
3. Compra de material antivandalico en futuras contrataciones.</t>
  </si>
  <si>
    <t xml:space="preserve">Solicitará a la Dirección Administrativa la contratación de la dotación y el despacho de elementos de protección personal de buena calidad </t>
  </si>
  <si>
    <t>En implementación</t>
  </si>
  <si>
    <t>Oficina de Riesgos</t>
  </si>
  <si>
    <t>En ejecución</t>
  </si>
  <si>
    <t xml:space="preserve">Prestación ininterrumpida del servicio de alumbrado público </t>
  </si>
  <si>
    <t xml:space="preserve">impacto ambiental </t>
  </si>
  <si>
    <t xml:space="preserve">almacenamiento de residuos RAEES producida de las actividades del Instituto </t>
  </si>
  <si>
    <t>Realizar la sesibilización con usuarios, grupo de valor y funcionarios sobre la correcta disposición de los residuos generados en las diferentes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</si>
</sst>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1"/>
      <color theme="1"/>
      <name val="Arial"/>
    </font>
    <font>
      <sz val="11"/>
      <name val="Calibri"/>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medium">
        <color rgb="FF000000"/>
      </top>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6" fillId="5" borderId="35"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4" xfId="0" applyFont="1" applyBorder="1" applyAlignment="1" applyProtection="1">
      <alignment horizontal="center" vertical="center" textRotation="90" wrapText="1"/>
      <protection locked="0"/>
    </xf>
    <xf numFmtId="9" fontId="6" fillId="5" borderId="34" xfId="1" applyFont="1" applyFill="1" applyBorder="1" applyAlignment="1" applyProtection="1">
      <alignment horizontal="center" vertical="center" wrapText="1"/>
      <protection hidden="1"/>
    </xf>
    <xf numFmtId="9" fontId="6" fillId="5" borderId="34" xfId="1" applyFont="1" applyFill="1" applyBorder="1" applyAlignment="1" applyProtection="1">
      <alignment horizontal="center" vertical="center" wrapText="1"/>
      <protection locked="0"/>
    </xf>
    <xf numFmtId="9" fontId="6" fillId="5" borderId="20" xfId="1" applyFont="1" applyFill="1" applyBorder="1" applyAlignment="1" applyProtection="1">
      <alignment horizontal="center" vertical="center" wrapText="1"/>
      <protection locked="0"/>
    </xf>
    <xf numFmtId="0" fontId="6" fillId="0" borderId="1" xfId="0" applyFont="1" applyBorder="1"/>
    <xf numFmtId="0" fontId="6" fillId="0"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applyProtection="1">
      <alignment horizontal="center" vertical="center" wrapText="1"/>
      <protection locked="0"/>
    </xf>
    <xf numFmtId="0" fontId="16" fillId="0" borderId="37" xfId="0" applyFont="1" applyBorder="1" applyAlignment="1">
      <alignment horizontal="center" vertical="center" wrapText="1"/>
    </xf>
    <xf numFmtId="0" fontId="16" fillId="0" borderId="38" xfId="0" applyFont="1" applyBorder="1" applyAlignment="1">
      <alignment vertical="center" wrapText="1"/>
    </xf>
    <xf numFmtId="17" fontId="16" fillId="0" borderId="38" xfId="0" applyNumberFormat="1" applyFont="1" applyBorder="1" applyAlignment="1">
      <alignment vertical="center" wrapText="1"/>
    </xf>
    <xf numFmtId="0" fontId="16" fillId="0" borderId="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6"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7" fillId="0" borderId="0" xfId="0" applyFont="1" applyBorder="1" applyAlignment="1"/>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16" fillId="0" borderId="37"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5" xfId="0" applyFont="1" applyBorder="1" applyAlignment="1">
      <alignment horizontal="center" vertical="center" wrapText="1"/>
    </xf>
    <xf numFmtId="0" fontId="6" fillId="0" borderId="47" xfId="0" applyFont="1" applyBorder="1" applyAlignment="1" applyProtection="1">
      <alignment horizontal="center" vertical="center" wrapText="1"/>
      <protection locked="0"/>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9" fontId="6" fillId="0" borderId="1" xfId="1" applyFont="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9" fontId="6" fillId="0" borderId="5"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23" xfId="0"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16" fillId="0" borderId="39" xfId="0" applyFont="1" applyBorder="1" applyAlignment="1">
      <alignment horizontal="center" vertical="center" wrapText="1"/>
    </xf>
    <xf numFmtId="0" fontId="17" fillId="0" borderId="40" xfId="0" applyFont="1" applyBorder="1"/>
    <xf numFmtId="0" fontId="17" fillId="0" borderId="41" xfId="0" applyFont="1" applyBorder="1"/>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2" fillId="0" borderId="1" xfId="0" applyFont="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10" fillId="2" borderId="0" xfId="0" applyFont="1" applyFill="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9" fontId="6" fillId="0" borderId="1" xfId="0" applyNumberFormat="1" applyFont="1" applyBorder="1" applyAlignment="1" applyProtection="1">
      <alignment horizontal="center" vertical="center" wrapText="1"/>
      <protection locked="0"/>
    </xf>
    <xf numFmtId="9" fontId="6" fillId="5" borderId="34" xfId="1" applyFont="1" applyFill="1" applyBorder="1" applyAlignment="1" applyProtection="1">
      <alignment horizontal="center" vertical="center" wrapText="1"/>
    </xf>
    <xf numFmtId="9" fontId="6" fillId="0" borderId="34" xfId="1" applyFont="1" applyBorder="1" applyAlignment="1" applyProtection="1">
      <alignment horizontal="center" vertical="center" wrapText="1"/>
    </xf>
    <xf numFmtId="9" fontId="6" fillId="0" borderId="34" xfId="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9" fontId="6" fillId="0" borderId="3" xfId="0" applyNumberFormat="1" applyFont="1" applyBorder="1" applyAlignment="1" applyProtection="1">
      <alignment horizontal="center" vertical="center" wrapText="1"/>
      <protection locked="0"/>
    </xf>
    <xf numFmtId="0" fontId="17" fillId="0" borderId="43" xfId="0" applyFont="1" applyBorder="1"/>
    <xf numFmtId="0" fontId="17" fillId="0" borderId="45" xfId="0" applyFont="1" applyBorder="1"/>
    <xf numFmtId="0" fontId="7" fillId="5" borderId="36"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xf>
  </cellXfs>
  <cellStyles count="2">
    <cellStyle name="Normal" xfId="0" builtinId="0"/>
    <cellStyle name="Porcentaje" xfId="1" builtinId="5"/>
  </cellStyles>
  <dxfs count="145">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5"/>
  <sheetViews>
    <sheetView tabSelected="1" topLeftCell="AP1" zoomScale="70" zoomScaleNormal="70" workbookViewId="0">
      <selection activeCell="AU5" sqref="AU1:AU1048576"/>
    </sheetView>
  </sheetViews>
  <sheetFormatPr baseColWidth="10" defaultColWidth="10.85546875" defaultRowHeight="14.25"/>
  <cols>
    <col min="1" max="1" width="10.85546875" style="1" customWidth="1"/>
    <col min="2" max="2" width="20.5703125" style="1" customWidth="1"/>
    <col min="3" max="3" width="16.28515625" style="1" customWidth="1"/>
    <col min="4" max="4" width="16.140625" style="1" customWidth="1"/>
    <col min="5" max="5" width="19" style="1" customWidth="1"/>
    <col min="6" max="6" width="19.85546875" style="1" customWidth="1"/>
    <col min="7" max="7" width="59.140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1.57031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22" style="1" customWidth="1"/>
    <col min="23" max="23" width="34.28515625" style="1" customWidth="1"/>
    <col min="24" max="24" width="30.140625" style="1" customWidth="1"/>
    <col min="25" max="25" width="66.85546875" style="1" customWidth="1"/>
    <col min="26" max="26" width="35.4257812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31.5703125" style="1" hidden="1" customWidth="1"/>
    <col min="48" max="48" width="18.5703125" style="1" customWidth="1"/>
    <col min="49" max="49" width="21.140625" style="1" customWidth="1"/>
    <col min="50" max="50" width="27.7109375" style="1" customWidth="1"/>
    <col min="51" max="52" width="20.7109375" style="1" customWidth="1"/>
    <col min="53" max="53" width="29.140625" style="1" hidden="1" customWidth="1"/>
    <col min="54" max="54" width="20.7109375" style="1" hidden="1" customWidth="1"/>
    <col min="55" max="55" width="18.7109375" style="1" customWidth="1"/>
    <col min="56" max="56" width="20.42578125" style="1" customWidth="1"/>
    <col min="57" max="57" width="16.28515625" style="1" bestFit="1" customWidth="1"/>
    <col min="58" max="58" width="47.5703125" style="1" customWidth="1"/>
    <col min="59" max="16384" width="10.85546875" style="1"/>
  </cols>
  <sheetData>
    <row r="1" spans="1:59" customFormat="1" ht="31.5" customHeight="1">
      <c r="A1" s="141"/>
      <c r="B1" s="141"/>
      <c r="C1" s="141"/>
      <c r="D1" s="141"/>
      <c r="E1" s="142" t="s">
        <v>0</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4"/>
      <c r="BF1" s="44" t="s">
        <v>1</v>
      </c>
      <c r="BG1" s="1"/>
    </row>
    <row r="2" spans="1:59" customFormat="1" ht="31.5" customHeight="1">
      <c r="A2" s="141"/>
      <c r="B2" s="141"/>
      <c r="C2" s="141"/>
      <c r="D2" s="141"/>
      <c r="E2" s="145"/>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7"/>
      <c r="BF2" s="45" t="s">
        <v>4</v>
      </c>
      <c r="BG2" s="1"/>
    </row>
    <row r="3" spans="1:59" customFormat="1" ht="31.5" customHeight="1">
      <c r="A3" s="141"/>
      <c r="B3" s="141"/>
      <c r="C3" s="141"/>
      <c r="D3" s="141"/>
      <c r="E3" s="135" t="s">
        <v>2</v>
      </c>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7"/>
      <c r="BF3" s="46" t="s">
        <v>65</v>
      </c>
      <c r="BG3" s="1"/>
    </row>
    <row r="4" spans="1:59" customFormat="1" ht="31.5" customHeight="1">
      <c r="A4" s="141"/>
      <c r="B4" s="141"/>
      <c r="C4" s="141"/>
      <c r="D4" s="141"/>
      <c r="E4" s="138"/>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40"/>
      <c r="BF4" s="45" t="s">
        <v>3</v>
      </c>
      <c r="BG4" s="1"/>
    </row>
    <row r="5" spans="1:59" s="5" customFormat="1" ht="9.6" customHeight="1">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c r="A6" s="148" t="s">
        <v>16</v>
      </c>
      <c r="B6" s="148"/>
      <c r="C6" s="148"/>
      <c r="D6" s="151" t="s">
        <v>239</v>
      </c>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7"/>
    </row>
    <row r="7" spans="1:59" s="6" customFormat="1" ht="9.6" customHeight="1">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43.5" customHeight="1">
      <c r="A8" s="148" t="s">
        <v>17</v>
      </c>
      <c r="B8" s="148"/>
      <c r="C8" s="148"/>
      <c r="D8" s="151" t="s">
        <v>80</v>
      </c>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7"/>
    </row>
    <row r="9" spans="1:59" s="6" customFormat="1" ht="9.6" customHeight="1">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78" customHeight="1">
      <c r="A10" s="148" t="s">
        <v>47</v>
      </c>
      <c r="B10" s="148"/>
      <c r="C10" s="148"/>
      <c r="D10" s="151" t="s">
        <v>238</v>
      </c>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7"/>
    </row>
    <row r="11" spans="1:59" s="6" customFormat="1" ht="9.6" customHeight="1" thickBot="1">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10" customFormat="1" ht="18.75" thickBot="1">
      <c r="A12" s="164" t="s">
        <v>53</v>
      </c>
      <c r="B12" s="165"/>
      <c r="C12" s="165"/>
      <c r="D12" s="165"/>
      <c r="E12" s="165"/>
      <c r="F12" s="165"/>
      <c r="G12" s="165"/>
      <c r="H12" s="165"/>
      <c r="I12" s="165"/>
      <c r="J12" s="165"/>
      <c r="K12" s="165"/>
      <c r="L12" s="165"/>
      <c r="M12" s="165"/>
      <c r="N12" s="165"/>
      <c r="O12" s="165"/>
      <c r="P12" s="165"/>
      <c r="Q12" s="166"/>
      <c r="R12" s="170" t="s">
        <v>55</v>
      </c>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2"/>
      <c r="BA12" s="172"/>
      <c r="BB12" s="172"/>
      <c r="BC12" s="173"/>
      <c r="BD12" s="152" t="s">
        <v>57</v>
      </c>
      <c r="BE12" s="153"/>
      <c r="BF12" s="154"/>
      <c r="BG12" s="9"/>
    </row>
    <row r="13" spans="1:59" s="21" customFormat="1" ht="42" customHeight="1">
      <c r="A13" s="155" t="s">
        <v>19</v>
      </c>
      <c r="B13" s="156"/>
      <c r="C13" s="156"/>
      <c r="D13" s="156"/>
      <c r="E13" s="156"/>
      <c r="F13" s="156"/>
      <c r="G13" s="157"/>
      <c r="H13" s="155" t="s">
        <v>54</v>
      </c>
      <c r="I13" s="156"/>
      <c r="J13" s="156"/>
      <c r="K13" s="156"/>
      <c r="L13" s="157"/>
      <c r="M13" s="155" t="s">
        <v>28</v>
      </c>
      <c r="N13" s="156"/>
      <c r="O13" s="156"/>
      <c r="P13" s="156"/>
      <c r="Q13" s="157"/>
      <c r="R13" s="155" t="s">
        <v>56</v>
      </c>
      <c r="S13" s="156"/>
      <c r="T13" s="157"/>
      <c r="U13" s="155" t="s">
        <v>51</v>
      </c>
      <c r="V13" s="156"/>
      <c r="W13" s="156"/>
      <c r="X13" s="156"/>
      <c r="Y13" s="156"/>
      <c r="Z13" s="157"/>
      <c r="AA13" s="158" t="s">
        <v>32</v>
      </c>
      <c r="AB13" s="167"/>
      <c r="AC13" s="167"/>
      <c r="AD13" s="159"/>
      <c r="AE13" s="158" t="s">
        <v>33</v>
      </c>
      <c r="AF13" s="167"/>
      <c r="AG13" s="167"/>
      <c r="AH13" s="167"/>
      <c r="AI13" s="167"/>
      <c r="AJ13" s="159"/>
      <c r="AK13" s="155" t="s">
        <v>50</v>
      </c>
      <c r="AL13" s="156"/>
      <c r="AM13" s="156"/>
      <c r="AN13" s="156"/>
      <c r="AO13" s="156"/>
      <c r="AP13" s="156"/>
      <c r="AQ13" s="157"/>
      <c r="AR13" s="158" t="s">
        <v>37</v>
      </c>
      <c r="AS13" s="159"/>
      <c r="AT13" s="158" t="s">
        <v>49</v>
      </c>
      <c r="AU13" s="167"/>
      <c r="AV13" s="167"/>
      <c r="AW13" s="167"/>
      <c r="AX13" s="167"/>
      <c r="AY13" s="167"/>
      <c r="AZ13" s="167"/>
      <c r="BA13" s="167"/>
      <c r="BB13" s="167"/>
      <c r="BC13" s="159"/>
      <c r="BD13" s="160" t="s">
        <v>10</v>
      </c>
      <c r="BE13" s="162" t="s">
        <v>41</v>
      </c>
      <c r="BF13" s="149" t="s">
        <v>40</v>
      </c>
      <c r="BG13" s="11"/>
    </row>
    <row r="14" spans="1:59" customFormat="1" ht="112.5" customHeight="1" thickBot="1">
      <c r="A14" s="12" t="s">
        <v>35</v>
      </c>
      <c r="B14" s="13" t="s">
        <v>20</v>
      </c>
      <c r="C14" s="13" t="s">
        <v>8</v>
      </c>
      <c r="D14" s="13" t="s">
        <v>7</v>
      </c>
      <c r="E14" s="13" t="s">
        <v>64</v>
      </c>
      <c r="F14" s="13" t="s">
        <v>6</v>
      </c>
      <c r="G14" s="14" t="s">
        <v>5</v>
      </c>
      <c r="H14" s="15" t="s">
        <v>63</v>
      </c>
      <c r="I14" s="13" t="s">
        <v>60</v>
      </c>
      <c r="J14" s="13" t="s">
        <v>9</v>
      </c>
      <c r="K14" s="13" t="s">
        <v>24</v>
      </c>
      <c r="L14" s="14" t="s">
        <v>61</v>
      </c>
      <c r="M14" s="168" t="s">
        <v>23</v>
      </c>
      <c r="N14" s="169"/>
      <c r="O14" s="169" t="s">
        <v>22</v>
      </c>
      <c r="P14" s="169"/>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69" t="s">
        <v>29</v>
      </c>
      <c r="AM14" s="169"/>
      <c r="AN14" s="13"/>
      <c r="AO14" s="169" t="s">
        <v>30</v>
      </c>
      <c r="AP14" s="169"/>
      <c r="AQ14" s="14" t="s">
        <v>31</v>
      </c>
      <c r="AR14" s="15" t="s">
        <v>39</v>
      </c>
      <c r="AS14" s="14" t="s">
        <v>38</v>
      </c>
      <c r="AT14" s="12" t="s">
        <v>26</v>
      </c>
      <c r="AU14" s="13" t="s">
        <v>40</v>
      </c>
      <c r="AV14" s="13" t="s">
        <v>48</v>
      </c>
      <c r="AW14" s="13" t="s">
        <v>27</v>
      </c>
      <c r="AX14" s="13" t="s">
        <v>45</v>
      </c>
      <c r="AY14" s="13" t="s">
        <v>46</v>
      </c>
      <c r="AZ14" s="50" t="s">
        <v>77</v>
      </c>
      <c r="BA14" s="50" t="s">
        <v>79</v>
      </c>
      <c r="BB14" s="50" t="s">
        <v>78</v>
      </c>
      <c r="BC14" s="14" t="s">
        <v>11</v>
      </c>
      <c r="BD14" s="161"/>
      <c r="BE14" s="163"/>
      <c r="BF14" s="150"/>
    </row>
    <row r="15" spans="1:59" s="33" customFormat="1" ht="149.25" customHeight="1" thickBot="1">
      <c r="A15" s="125" t="s">
        <v>34</v>
      </c>
      <c r="B15" s="106" t="s">
        <v>119</v>
      </c>
      <c r="C15" s="106" t="s">
        <v>81</v>
      </c>
      <c r="D15" s="106" t="s">
        <v>89</v>
      </c>
      <c r="E15" s="106" t="s">
        <v>120</v>
      </c>
      <c r="F15" s="106" t="s">
        <v>90</v>
      </c>
      <c r="G15" s="123" t="str">
        <f t="shared" ref="G15" si="0">+IF(OR(D15&lt;&gt;"",E15&lt;&gt;"",F15&lt;&gt;""),CONCATENATE("Posibilidad de ",D15," por ",E15," debido a ",F15),"")</f>
        <v xml:space="preserve">Posibilidad de afectación reputacional por  queja o reclamo de grupos de valor y personas interesadas, debido a deficiencias en la sistematización para la atención oportuna de los PQR </v>
      </c>
      <c r="H15" s="96" t="s">
        <v>109</v>
      </c>
      <c r="I15" s="106" t="s">
        <v>67</v>
      </c>
      <c r="J15" s="106" t="s">
        <v>91</v>
      </c>
      <c r="K15" s="106" t="s">
        <v>214</v>
      </c>
      <c r="L15" s="106" t="s">
        <v>68</v>
      </c>
      <c r="M15" s="119">
        <f>+IF(K15="Máximo 2 veces",0.2,IF(K15="Entre 3 a 24 veces",0.4,IF(K15="Entre 24 a 500 veces",0.6,IF(K15="Entre 500 a 5000 veces",0.8,IF(K15="Mas de 5000 veces",1,"")))))</f>
        <v>0.8</v>
      </c>
      <c r="N15" s="123" t="str">
        <f>+IF(M15="","",IF(M15&gt;0.8,"Muy Alta",IF(AND(M15&lt;=0.8,M15&gt;0.6),"Alta",IF(AND(M15&lt;=0.6,M15&gt;0.4),"Media",IF(AND(M15&lt;=0.4,M15&gt;0.2),"Baja","Muy Baja")))))</f>
        <v>Alta</v>
      </c>
      <c r="O15" s="119">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0.8</v>
      </c>
      <c r="P15" s="121"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123"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106" t="s">
        <v>84</v>
      </c>
      <c r="S15" s="106" t="s">
        <v>70</v>
      </c>
      <c r="T15" s="130"/>
      <c r="U15" s="28">
        <v>1</v>
      </c>
      <c r="V15" s="22" t="s">
        <v>110</v>
      </c>
      <c r="W15" s="22" t="s">
        <v>118</v>
      </c>
      <c r="X15" s="22" t="s">
        <v>115</v>
      </c>
      <c r="Y15" s="25" t="str">
        <f>CONCATENATE(V15,W15,X15)</f>
        <v>La Dirección Operativa de Actividades Transitorias y sus grupos de trabajo deberán solicitar soporte técnico de forma permanente para el reporte y mejoramiento de la sistematización y atención de PQR de acuerdo a la fallas que se presenten.</v>
      </c>
      <c r="Z15" s="22" t="s">
        <v>149</v>
      </c>
      <c r="AA15" s="29" t="s">
        <v>71</v>
      </c>
      <c r="AB15" s="30">
        <f>+IF(AA15="","",IF(AA15="Preventivo",0.25,IF(AA15="Detectivo",0.15,IF(AA15="Correctivo",0.1,))))</f>
        <v>0.25</v>
      </c>
      <c r="AC15" s="29" t="s">
        <v>72</v>
      </c>
      <c r="AD15" s="30">
        <f>+IF(AC15="","",IF(AC15="Automático",0.25,IF(AC15="Manual",0.15)))</f>
        <v>0.15</v>
      </c>
      <c r="AE15" s="29" t="s">
        <v>73</v>
      </c>
      <c r="AF15" s="30">
        <f>+IF(AE15="","",IF(AE15="Documentado",0.5,IF(AE15="Sin documentar",0)))</f>
        <v>0.5</v>
      </c>
      <c r="AG15" s="29" t="s">
        <v>74</v>
      </c>
      <c r="AH15" s="30">
        <f>+IF(AG15="","",IF(AG15="Continua",0.1,IF(AG15="Aleatoria",0.05)))</f>
        <v>0.1</v>
      </c>
      <c r="AI15" s="29" t="s">
        <v>75</v>
      </c>
      <c r="AJ15" s="31">
        <f>+IF(AI15="","",IF(AI15="Con registro",0.05,IF(AI15="Sin registro",0)))</f>
        <v>0.05</v>
      </c>
      <c r="AK15" s="31">
        <f>+IF(AA15="Preventivo",M15-(SUM(AB15,AD15)*M15),IF(AA15="Detectivo",M15-(SUM(AB15,AD15)*M15),M15))</f>
        <v>0.48</v>
      </c>
      <c r="AL15" s="119">
        <f>+IF(M15="","",MIN(AK15:AK17))</f>
        <v>0.48</v>
      </c>
      <c r="AM15" s="123" t="str">
        <f>+IF(AL15="","",IF(AL15&gt;0.8,"Muy Alta",IF(AND(AL15&lt;=0.8,AL15&gt;0.6),"Alta",IF(AND(AL15&lt;=0.6,AL15&gt;0.4),"Media",IF(AND(AL15&lt;=0.4,AL15&gt;0.2),"Baja","Muy Baja")))))</f>
        <v>Media</v>
      </c>
      <c r="AN15" s="31">
        <f>+IF(AA15="Correctivo",O15-(SUM(AB15,AD15)*O15),O15)</f>
        <v>0.8</v>
      </c>
      <c r="AO15" s="119">
        <f>+IF(L15="","",MIN(AN16:AN17))</f>
        <v>0.45000000000000007</v>
      </c>
      <c r="AP15" s="121" t="str">
        <f>+IF(AO15="","",IF(AO15&gt;0.8,"Catastrófico",IF(AND(AO15&lt;=0.8,AO15&gt;0.6),"Mayor",IF(AND(AO15&lt;=0.6,AO15&gt;0.4),"Moderado",IF(AND(AO15&lt;=0.4,AO15&gt;0.2),"Menor","Leve")))))</f>
        <v>Moderado</v>
      </c>
      <c r="AQ15" s="123" t="str">
        <f t="shared" ref="AQ15" si="1">+IF(OR(AL15="",AO15=""),"",IF(AND(AP15="Catastrófico",AM15&lt;&gt;""),"Extremo",IF(AND(AP15="Mayor",AM15&lt;&gt;""),"Alto",IF(AND(AM15="Muy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Moderado</v>
      </c>
      <c r="AR15" s="96" t="s">
        <v>137</v>
      </c>
      <c r="AS15" s="129">
        <v>0.93989999999999996</v>
      </c>
      <c r="AT15" s="32">
        <v>1</v>
      </c>
      <c r="AU15" s="22"/>
      <c r="AV15" s="59" t="s">
        <v>138</v>
      </c>
      <c r="AW15" s="22" t="s">
        <v>140</v>
      </c>
      <c r="AX15" s="57" t="s">
        <v>141</v>
      </c>
      <c r="AY15" s="57" t="s">
        <v>142</v>
      </c>
      <c r="AZ15" s="47" t="s">
        <v>169</v>
      </c>
      <c r="BA15" s="82"/>
      <c r="BB15" s="82"/>
      <c r="BC15" s="82" t="s">
        <v>265</v>
      </c>
      <c r="BD15" s="83" t="s">
        <v>264</v>
      </c>
      <c r="BE15" s="84">
        <v>45695</v>
      </c>
      <c r="BF15" s="132"/>
    </row>
    <row r="16" spans="1:59" s="33" customFormat="1" ht="140.25" customHeight="1" thickBot="1">
      <c r="A16" s="126"/>
      <c r="B16" s="107"/>
      <c r="C16" s="107"/>
      <c r="D16" s="107"/>
      <c r="E16" s="107"/>
      <c r="F16" s="107"/>
      <c r="G16" s="115"/>
      <c r="H16" s="97"/>
      <c r="I16" s="107"/>
      <c r="J16" s="107"/>
      <c r="K16" s="107"/>
      <c r="L16" s="107"/>
      <c r="M16" s="114"/>
      <c r="N16" s="115"/>
      <c r="O16" s="114"/>
      <c r="P16" s="116"/>
      <c r="Q16" s="115"/>
      <c r="R16" s="107"/>
      <c r="S16" s="107"/>
      <c r="T16" s="113"/>
      <c r="U16" s="34">
        <v>2</v>
      </c>
      <c r="V16" s="56" t="s">
        <v>110</v>
      </c>
      <c r="W16" s="23" t="s">
        <v>123</v>
      </c>
      <c r="X16" s="23" t="s">
        <v>117</v>
      </c>
      <c r="Y16" s="26" t="str">
        <f t="shared" ref="Y16:Y18" si="2">CONCATENATE(V16,W16,X16)</f>
        <v xml:space="preserve">La Dirección Operativa de Actividades Transitorias y sus grupos de trabajo Deberá solicitar la sistematización en la atención de PQR de los procesos que aún no cuentan con esa herramienta de atención a grupos de valor y partes interesadas; con el fin de dar atención oportuna y garantizar la prestación eficiente y efectiva de los servicios. </v>
      </c>
      <c r="Z16" s="23" t="s">
        <v>136</v>
      </c>
      <c r="AA16" s="35" t="s">
        <v>85</v>
      </c>
      <c r="AB16" s="36">
        <f t="shared" ref="AB16:AB20" si="3">+IF(AA16="","",IF(AA16="Preventivo",0.25,IF(AA16="Detectivo",0.15,IF(AA16="Correctivo",0.1,))))</f>
        <v>0.1</v>
      </c>
      <c r="AC16" s="35" t="s">
        <v>72</v>
      </c>
      <c r="AD16" s="36">
        <f t="shared" ref="AD16:AD20" si="4">+IF(AC16="","",IF(AC16="Automático",0.25,IF(AC16="Manual",0.15)))</f>
        <v>0.15</v>
      </c>
      <c r="AE16" s="35" t="s">
        <v>73</v>
      </c>
      <c r="AF16" s="36">
        <f t="shared" ref="AF16:AF20" si="5">+IF(AE16="","",IF(AE16="Documentado",0.5,IF(AE16="Sin documentar",0)))</f>
        <v>0.5</v>
      </c>
      <c r="AG16" s="35" t="s">
        <v>88</v>
      </c>
      <c r="AH16" s="36">
        <f t="shared" ref="AH16:AH20" si="6">+IF(AG16="","",IF(AG16="Continua",0.1,IF(AG16="Aleatoria",0.05)))</f>
        <v>0.05</v>
      </c>
      <c r="AI16" s="35" t="s">
        <v>75</v>
      </c>
      <c r="AJ16" s="37">
        <f t="shared" ref="AJ16:AJ20" si="7">+IF(AI16="","",IF(AI16="Con registro",0.05,IF(AI16="Sin registro",0)))</f>
        <v>0.05</v>
      </c>
      <c r="AK16" s="31">
        <f>+IF(AA16="Preventivo",AK15-(SUM(AB16,AD16)*AK15),IF(AA16="Detectivo",AK15-(SUM(AB16,AD16)*AK15),AK15))</f>
        <v>0.48</v>
      </c>
      <c r="AL16" s="114"/>
      <c r="AM16" s="115"/>
      <c r="AN16" s="31">
        <f>+IF(AA16="Correctivo",AN15-(SUM(AB16,AD16)*AN15),AN15)</f>
        <v>0.60000000000000009</v>
      </c>
      <c r="AO16" s="114"/>
      <c r="AP16" s="116"/>
      <c r="AQ16" s="115"/>
      <c r="AR16" s="97"/>
      <c r="AS16" s="97"/>
      <c r="AT16" s="38">
        <v>2</v>
      </c>
      <c r="AU16" s="23"/>
      <c r="AV16" s="59" t="s">
        <v>139</v>
      </c>
      <c r="AW16" s="23" t="s">
        <v>76</v>
      </c>
      <c r="AX16" s="23" t="s">
        <v>143</v>
      </c>
      <c r="AY16" s="57" t="s">
        <v>142</v>
      </c>
      <c r="AZ16" s="48" t="s">
        <v>170</v>
      </c>
      <c r="BA16" s="85"/>
      <c r="BB16" s="85"/>
      <c r="BC16" s="85" t="s">
        <v>263</v>
      </c>
      <c r="BD16" s="83" t="s">
        <v>264</v>
      </c>
      <c r="BE16" s="84">
        <v>45695</v>
      </c>
      <c r="BF16" s="133"/>
    </row>
    <row r="17" spans="1:58" s="33" customFormat="1" ht="122.25" customHeight="1" thickBot="1">
      <c r="A17" s="127"/>
      <c r="B17" s="108"/>
      <c r="C17" s="108"/>
      <c r="D17" s="108"/>
      <c r="E17" s="108"/>
      <c r="F17" s="108"/>
      <c r="G17" s="124"/>
      <c r="H17" s="128"/>
      <c r="I17" s="108"/>
      <c r="J17" s="108"/>
      <c r="K17" s="108"/>
      <c r="L17" s="108"/>
      <c r="M17" s="120"/>
      <c r="N17" s="124"/>
      <c r="O17" s="120"/>
      <c r="P17" s="122"/>
      <c r="Q17" s="124"/>
      <c r="R17" s="108"/>
      <c r="S17" s="108"/>
      <c r="T17" s="131"/>
      <c r="U17" s="39">
        <v>3</v>
      </c>
      <c r="V17" s="56" t="s">
        <v>110</v>
      </c>
      <c r="W17" s="24" t="s">
        <v>121</v>
      </c>
      <c r="X17" s="24" t="s">
        <v>122</v>
      </c>
      <c r="Y17" s="27" t="str">
        <f t="shared" si="2"/>
        <v xml:space="preserve">La Dirección Operativa de Actividades Transitorias y sus grupos de trabajoRealizará el control de los cronogramas de trabajo y el cumplimiento en la atención de los PQRpara medir los niveles de eficiencia y efectividad en la prestación de los servicios </v>
      </c>
      <c r="Z17" s="24" t="s">
        <v>151</v>
      </c>
      <c r="AA17" s="40" t="s">
        <v>85</v>
      </c>
      <c r="AB17" s="41">
        <f t="shared" si="3"/>
        <v>0.1</v>
      </c>
      <c r="AC17" s="40" t="s">
        <v>72</v>
      </c>
      <c r="AD17" s="41">
        <f t="shared" si="4"/>
        <v>0.15</v>
      </c>
      <c r="AE17" s="40" t="s">
        <v>73</v>
      </c>
      <c r="AF17" s="41">
        <f t="shared" si="5"/>
        <v>0.5</v>
      </c>
      <c r="AG17" s="40" t="s">
        <v>74</v>
      </c>
      <c r="AH17" s="41">
        <f t="shared" si="6"/>
        <v>0.1</v>
      </c>
      <c r="AI17" s="40" t="s">
        <v>75</v>
      </c>
      <c r="AJ17" s="42">
        <f t="shared" si="7"/>
        <v>0.05</v>
      </c>
      <c r="AK17" s="31">
        <f>+IF(AA17="Preventivo",AK16-(SUM(AB17,AD17)*AK16),IF(AA17="Detectivo",AK16-(SUM(AB17,AD17)*AK16),AK16))</f>
        <v>0.48</v>
      </c>
      <c r="AL17" s="120"/>
      <c r="AM17" s="124"/>
      <c r="AN17" s="31">
        <f>+IF(AA17="Correctivo",AN16-(SUM(AB17,AD17)*AN16),AN16)</f>
        <v>0.45000000000000007</v>
      </c>
      <c r="AO17" s="120"/>
      <c r="AP17" s="122"/>
      <c r="AQ17" s="124"/>
      <c r="AR17" s="128"/>
      <c r="AS17" s="128"/>
      <c r="AT17" s="43">
        <v>3</v>
      </c>
      <c r="AU17" s="24"/>
      <c r="AV17" s="59" t="s">
        <v>87</v>
      </c>
      <c r="AW17" s="24" t="s">
        <v>76</v>
      </c>
      <c r="AX17" s="24" t="s">
        <v>144</v>
      </c>
      <c r="AY17" s="57" t="s">
        <v>142</v>
      </c>
      <c r="AZ17" s="49" t="s">
        <v>215</v>
      </c>
      <c r="BA17" s="85"/>
      <c r="BB17" s="85"/>
      <c r="BC17" s="85" t="s">
        <v>263</v>
      </c>
      <c r="BD17" s="83" t="s">
        <v>264</v>
      </c>
      <c r="BE17" s="84">
        <v>45695</v>
      </c>
      <c r="BF17" s="134"/>
    </row>
    <row r="18" spans="1:58" s="33" customFormat="1" ht="158.25" customHeight="1" thickBot="1">
      <c r="A18" s="125" t="s">
        <v>58</v>
      </c>
      <c r="B18" s="106" t="s">
        <v>102</v>
      </c>
      <c r="C18" s="106" t="s">
        <v>98</v>
      </c>
      <c r="D18" s="106" t="s">
        <v>66</v>
      </c>
      <c r="E18" s="106" t="s">
        <v>97</v>
      </c>
      <c r="F18" s="106" t="s">
        <v>96</v>
      </c>
      <c r="G18" s="123" t="str">
        <f t="shared" ref="G18" si="8">+IF(OR(D18&lt;&gt;"",E18&lt;&gt;"",F18&lt;&gt;""),CONCATENATE("Posibilidad de ",D18," por ",E18," debido a ",F18),"")</f>
        <v>Posibilidad de afectación económica y reputacional por hurto o vandalismo en la infraestructura del alumbrado público debido a problemas de inseguridad y orden público</v>
      </c>
      <c r="H18" s="96" t="s">
        <v>116</v>
      </c>
      <c r="I18" s="106" t="s">
        <v>82</v>
      </c>
      <c r="J18" s="106" t="s">
        <v>99</v>
      </c>
      <c r="K18" s="106" t="s">
        <v>83</v>
      </c>
      <c r="L18" s="106" t="s">
        <v>100</v>
      </c>
      <c r="M18" s="119">
        <f>+IF(K18="Máximo 2 veces",0.2,IF(K18="Entre 3 a 24 veces",0.4,IF(K18="Entre 24 a 500 veces",0.6,IF(K18="Entre 500 a 5000 veces",0.8,IF(K18="Mas de 5000 veces",1,"")))))</f>
        <v>0.6</v>
      </c>
      <c r="N18" s="123" t="str">
        <f>+IF(M18="","",IF(M18&gt;0.8,"Muy Alta",IF(AND(M18&lt;=0.8,M18&gt;0.6),"Alta",IF(AND(M18&lt;=0.6,M18&gt;0.4),"Media",IF(AND(M18&lt;=0.4,M18&gt;0.2),"Baja","Muy Baja")))))</f>
        <v>Media</v>
      </c>
      <c r="O18" s="119">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121"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123"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106" t="s">
        <v>101</v>
      </c>
      <c r="S18" s="106" t="s">
        <v>70</v>
      </c>
      <c r="T18" s="130"/>
      <c r="U18" s="28">
        <v>1</v>
      </c>
      <c r="V18" s="22" t="s">
        <v>103</v>
      </c>
      <c r="W18" s="22" t="s">
        <v>113</v>
      </c>
      <c r="X18" s="22" t="s">
        <v>104</v>
      </c>
      <c r="Y18" s="25" t="str">
        <f t="shared" si="2"/>
        <v>La Dirección Operativa de Actividades Transitorias - Grupo de alumbrado público activará los canales interinstitucionales y comunitarios para el reporte de actos de hurto o vandalismo en la infraestructura de alumbrado público , para la atención efectiva y eficiente de los casos que se reporten</v>
      </c>
      <c r="Z18" s="22" t="s">
        <v>150</v>
      </c>
      <c r="AA18" s="29" t="s">
        <v>124</v>
      </c>
      <c r="AB18" s="30">
        <f>+IF(AA18="","",IF(AA18="Preventivo",0.25,IF(AA18="Detectivo",0.15,IF(AA18="Correctivo",0.1,))))</f>
        <v>0.15</v>
      </c>
      <c r="AC18" s="29" t="s">
        <v>72</v>
      </c>
      <c r="AD18" s="30">
        <f>+IF(AC18="","",IF(AC18="Automático",0.25,IF(AC18="Manual",0.15)))</f>
        <v>0.15</v>
      </c>
      <c r="AE18" s="29" t="s">
        <v>73</v>
      </c>
      <c r="AF18" s="30">
        <f>+IF(AE18="","",IF(AE18="Documentado",0.5,IF(AE18="Sin documentar",0)))</f>
        <v>0.5</v>
      </c>
      <c r="AG18" s="29" t="s">
        <v>88</v>
      </c>
      <c r="AH18" s="30">
        <f>+IF(AG18="","",IF(AG18="Continua",0.1,IF(AG18="Aleatoria",0.05)))</f>
        <v>0.05</v>
      </c>
      <c r="AI18" s="29" t="s">
        <v>75</v>
      </c>
      <c r="AJ18" s="31">
        <f>+IF(AI18="","",IF(AI18="Con registro",0.05,IF(AI18="Sin registro",0)))</f>
        <v>0.05</v>
      </c>
      <c r="AK18" s="31">
        <f>+IF(AA18="Preventivo",M18-(SUM(AB18,AD18)*M18),IF(AA18="Detectivo",M18-(SUM(AB18,AD18)*M18),M18))</f>
        <v>0.42</v>
      </c>
      <c r="AL18" s="119">
        <f>+IF(M18="","",MIN(AK18:AK20))</f>
        <v>0.252</v>
      </c>
      <c r="AM18" s="123" t="str">
        <f>+IF(AL18="","",IF(AL18&gt;0.8,"Muy Alta",IF(AND(AL18&lt;=0.8,AL18&gt;0.6),"Alta",IF(AND(AL18&lt;=0.6,AL18&gt;0.4),"Media",IF(AND(AL18&lt;=0.4,AL18&gt;0.2),"Baja","Muy Baja")))))</f>
        <v>Baja</v>
      </c>
      <c r="AN18" s="31">
        <f>+IF(AA18="Correctivo",O18-(SUM(AB18,AD18)*O18),O18)</f>
        <v>0.6</v>
      </c>
      <c r="AO18" s="119">
        <f>+IF(L18="","",MIN(AN19:AN20))</f>
        <v>0.44999999999999996</v>
      </c>
      <c r="AP18" s="121" t="str">
        <f>+IF(AO18="","",IF(AO18&gt;0.8,"Catastrófico",IF(AND(AO18&lt;=0.8,AO18&gt;0.6),"Mayor",IF(AND(AO18&lt;=0.6,AO18&gt;0.4),"Moderado",IF(AND(AO18&lt;=0.4,AO18&gt;0.2),"Menor","Leve")))))</f>
        <v>Moderado</v>
      </c>
      <c r="AQ18" s="123" t="str">
        <f t="shared" ref="AQ18" si="9">+IF(OR(AL18="",AO18=""),"",IF(AND(AP18="Catastrófico",AM18&lt;&gt;""),"Extremo",IF(AND(AP18="Mayor",AM18&lt;&gt;""),"Alto",IF(AND(AM18="Muy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Moderado</v>
      </c>
      <c r="AR18" s="96" t="s">
        <v>167</v>
      </c>
      <c r="AS18" s="129">
        <v>1</v>
      </c>
      <c r="AT18" s="32">
        <v>1</v>
      </c>
      <c r="AU18" s="22"/>
      <c r="AV18" s="22" t="s">
        <v>86</v>
      </c>
      <c r="AW18" s="59" t="s">
        <v>76</v>
      </c>
      <c r="AX18" s="22" t="s">
        <v>171</v>
      </c>
      <c r="AY18" s="57" t="s">
        <v>174</v>
      </c>
      <c r="AZ18" s="47" t="s">
        <v>176</v>
      </c>
      <c r="BA18" s="96"/>
      <c r="BB18" s="96"/>
      <c r="BC18" s="22" t="s">
        <v>265</v>
      </c>
      <c r="BD18" s="106" t="s">
        <v>264</v>
      </c>
      <c r="BE18" s="109">
        <v>45695</v>
      </c>
      <c r="BF18" s="110"/>
    </row>
    <row r="19" spans="1:58" s="33" customFormat="1" ht="156" customHeight="1" thickBot="1">
      <c r="A19" s="126"/>
      <c r="B19" s="107"/>
      <c r="C19" s="107"/>
      <c r="D19" s="107"/>
      <c r="E19" s="107"/>
      <c r="F19" s="107"/>
      <c r="G19" s="115"/>
      <c r="H19" s="97"/>
      <c r="I19" s="107"/>
      <c r="J19" s="107"/>
      <c r="K19" s="107"/>
      <c r="L19" s="107"/>
      <c r="M19" s="114"/>
      <c r="N19" s="115"/>
      <c r="O19" s="114"/>
      <c r="P19" s="116"/>
      <c r="Q19" s="115"/>
      <c r="R19" s="107"/>
      <c r="S19" s="107"/>
      <c r="T19" s="113"/>
      <c r="U19" s="34">
        <v>2</v>
      </c>
      <c r="V19" s="56" t="s">
        <v>103</v>
      </c>
      <c r="W19" s="23" t="s">
        <v>111</v>
      </c>
      <c r="X19" s="23" t="s">
        <v>112</v>
      </c>
      <c r="Y19" s="26" t="str">
        <f>CONCATENATE(V19,W19,X19)</f>
        <v xml:space="preserve">La Dirección Operativa de Actividades Transitorias - Grupo de alumbrado público deberá implementar el uso de materiales que impidan y/o dificulten actos de hurto y/o vandalismo, con el fin de disminuir los costos de operación y garantizar el correcto funcionamiento del alumbrado público. </v>
      </c>
      <c r="Z19" s="23" t="s">
        <v>261</v>
      </c>
      <c r="AA19" s="35" t="s">
        <v>71</v>
      </c>
      <c r="AB19" s="36">
        <f t="shared" si="3"/>
        <v>0.25</v>
      </c>
      <c r="AC19" s="35" t="s">
        <v>72</v>
      </c>
      <c r="AD19" s="36">
        <f t="shared" si="4"/>
        <v>0.15</v>
      </c>
      <c r="AE19" s="35" t="s">
        <v>73</v>
      </c>
      <c r="AF19" s="36">
        <f t="shared" si="5"/>
        <v>0.5</v>
      </c>
      <c r="AG19" s="35" t="s">
        <v>88</v>
      </c>
      <c r="AH19" s="36">
        <f t="shared" si="6"/>
        <v>0.05</v>
      </c>
      <c r="AI19" s="35" t="s">
        <v>75</v>
      </c>
      <c r="AJ19" s="37">
        <f t="shared" si="7"/>
        <v>0.05</v>
      </c>
      <c r="AK19" s="31">
        <f>+IF(AA19="Preventivo",AK18-(SUM(AB19,AD19)*AK18),IF(AA19="Detectivo",AK18-(SUM(AB19,AD19)*AK18),AK18))</f>
        <v>0.252</v>
      </c>
      <c r="AL19" s="114"/>
      <c r="AM19" s="115"/>
      <c r="AN19" s="31">
        <f>+IF(AA19="Correctivo",AN18-(SUM(AB19,AD19)*AN18),AN18)</f>
        <v>0.6</v>
      </c>
      <c r="AO19" s="114"/>
      <c r="AP19" s="116"/>
      <c r="AQ19" s="115"/>
      <c r="AR19" s="97"/>
      <c r="AS19" s="97"/>
      <c r="AT19" s="38">
        <v>2</v>
      </c>
      <c r="AU19" s="23"/>
      <c r="AV19" s="23" t="s">
        <v>172</v>
      </c>
      <c r="AW19" s="59" t="s">
        <v>76</v>
      </c>
      <c r="AX19" s="23" t="s">
        <v>173</v>
      </c>
      <c r="AY19" s="57" t="s">
        <v>174</v>
      </c>
      <c r="AZ19" s="57" t="s">
        <v>175</v>
      </c>
      <c r="BA19" s="97"/>
      <c r="BB19" s="97"/>
      <c r="BC19" s="23" t="s">
        <v>265</v>
      </c>
      <c r="BD19" s="107"/>
      <c r="BE19" s="107"/>
      <c r="BF19" s="111"/>
    </row>
    <row r="20" spans="1:58" s="33" customFormat="1" ht="161.25" customHeight="1" thickBot="1">
      <c r="A20" s="127"/>
      <c r="B20" s="108"/>
      <c r="C20" s="108"/>
      <c r="D20" s="108"/>
      <c r="E20" s="108"/>
      <c r="F20" s="108"/>
      <c r="G20" s="124"/>
      <c r="H20" s="128"/>
      <c r="I20" s="108"/>
      <c r="J20" s="108"/>
      <c r="K20" s="108"/>
      <c r="L20" s="108"/>
      <c r="M20" s="120"/>
      <c r="N20" s="124"/>
      <c r="O20" s="120"/>
      <c r="P20" s="122"/>
      <c r="Q20" s="124"/>
      <c r="R20" s="108"/>
      <c r="S20" s="108"/>
      <c r="T20" s="131"/>
      <c r="U20" s="39">
        <v>3</v>
      </c>
      <c r="V20" s="56" t="s">
        <v>103</v>
      </c>
      <c r="W20" s="24" t="s">
        <v>125</v>
      </c>
      <c r="X20" s="24" t="s">
        <v>114</v>
      </c>
      <c r="Y20" s="27" t="str">
        <f>CONCATENATE(V20,W20,X20)</f>
        <v xml:space="preserve">La Dirección Operativa de Actividades Transitorias - Grupo de alumbrado público deberá adelantar, en coordinación con la Secretaría General, las acciones legales necesarias para la recuperación de los elementos y/o sanción de los actos de vandalismo y/o hurtos de la infraestructura del alumbrado público, teniendo en cuenta los eventos que se presenten. </v>
      </c>
      <c r="Z20" s="24" t="s">
        <v>216</v>
      </c>
      <c r="AA20" s="40" t="s">
        <v>85</v>
      </c>
      <c r="AB20" s="41">
        <f t="shared" si="3"/>
        <v>0.1</v>
      </c>
      <c r="AC20" s="40" t="s">
        <v>72</v>
      </c>
      <c r="AD20" s="41">
        <f t="shared" si="4"/>
        <v>0.15</v>
      </c>
      <c r="AE20" s="40" t="s">
        <v>73</v>
      </c>
      <c r="AF20" s="41">
        <f t="shared" si="5"/>
        <v>0.5</v>
      </c>
      <c r="AG20" s="40" t="s">
        <v>88</v>
      </c>
      <c r="AH20" s="41">
        <f t="shared" si="6"/>
        <v>0.05</v>
      </c>
      <c r="AI20" s="40" t="s">
        <v>75</v>
      </c>
      <c r="AJ20" s="42">
        <f t="shared" si="7"/>
        <v>0.05</v>
      </c>
      <c r="AK20" s="31">
        <f>+IF(AA20="Preventivo",AK19-(SUM(AB20,AD20)*AK19),IF(AA20="Detectivo",AK19-(SUM(AB20,AD20)*AK19),AK19))</f>
        <v>0.252</v>
      </c>
      <c r="AL20" s="120"/>
      <c r="AM20" s="124"/>
      <c r="AN20" s="31">
        <f>+IF(AA20="Correctivo",AN19-(SUM(AB20,AD20)*AN19),AN19)</f>
        <v>0.44999999999999996</v>
      </c>
      <c r="AO20" s="120"/>
      <c r="AP20" s="122"/>
      <c r="AQ20" s="124"/>
      <c r="AR20" s="97"/>
      <c r="AS20" s="97"/>
      <c r="AT20" s="63">
        <v>3</v>
      </c>
      <c r="AU20" s="61"/>
      <c r="AV20" s="60" t="s">
        <v>86</v>
      </c>
      <c r="AW20" s="61" t="s">
        <v>76</v>
      </c>
      <c r="AX20" s="61" t="s">
        <v>177</v>
      </c>
      <c r="AY20" s="60" t="s">
        <v>174</v>
      </c>
      <c r="AZ20" s="61" t="s">
        <v>217</v>
      </c>
      <c r="BA20" s="98"/>
      <c r="BB20" s="98"/>
      <c r="BC20" s="61" t="s">
        <v>265</v>
      </c>
      <c r="BD20" s="108"/>
      <c r="BE20" s="108"/>
      <c r="BF20" s="112"/>
    </row>
    <row r="21" spans="1:58" s="33" customFormat="1" ht="147.75" customHeight="1" thickBot="1">
      <c r="A21" s="125" t="s">
        <v>59</v>
      </c>
      <c r="B21" s="106" t="s">
        <v>106</v>
      </c>
      <c r="C21" s="106" t="s">
        <v>98</v>
      </c>
      <c r="D21" s="106" t="s">
        <v>66</v>
      </c>
      <c r="E21" s="106" t="s">
        <v>105</v>
      </c>
      <c r="F21" s="106" t="s">
        <v>246</v>
      </c>
      <c r="G21" s="123" t="str">
        <f>+IF(OR(D21&lt;&gt;"",E21&lt;&gt;"",F21&lt;&gt;""),CONCATENATE("Posibilidad de ",D21," por ",E21," debido a ",F21),"")</f>
        <v>Posibilidad de afectación económica y reputacional por la no prestación o parálisis del servicio  debido a El retiro de actividad transitoria y/o modificación de impuesto de alumbrado público</v>
      </c>
      <c r="H21" s="96" t="s">
        <v>218</v>
      </c>
      <c r="I21" s="106" t="s">
        <v>67</v>
      </c>
      <c r="J21" s="106" t="s">
        <v>107</v>
      </c>
      <c r="K21" s="106" t="s">
        <v>83</v>
      </c>
      <c r="L21" s="106" t="s">
        <v>245</v>
      </c>
      <c r="M21" s="119">
        <f>+IF(K21="Máximo 2 veces",0.2,IF(K21="Entre 3 a 24 veces",0.4,IF(K21="Entre 24 a 500 veces",0.6,IF(K21="Entre 500 a 5000 veces",0.8,IF(K21="Mas de 5000 veces",1,"")))))</f>
        <v>0.6</v>
      </c>
      <c r="N21" s="123" t="str">
        <f>+IF(M21="","",IF(M21&gt;0.8,"Muy Alta",IF(AND(M21&lt;=0.8,M21&gt;0.6),"Alta",IF(AND(M21&lt;=0.6,M21&gt;0.4),"Media",IF(AND(M21&lt;=0.4,M21&gt;0.2),"Baja","Muy Baja")))))</f>
        <v>Media</v>
      </c>
      <c r="O21" s="119">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1</v>
      </c>
      <c r="P21" s="121"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Catastrófico</v>
      </c>
      <c r="Q21" s="123"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Extremo</v>
      </c>
      <c r="R21" s="106" t="s">
        <v>69</v>
      </c>
      <c r="S21" s="106" t="s">
        <v>70</v>
      </c>
      <c r="T21" s="130"/>
      <c r="U21" s="28">
        <v>1</v>
      </c>
      <c r="V21" s="56" t="s">
        <v>146</v>
      </c>
      <c r="W21" s="56" t="s">
        <v>147</v>
      </c>
      <c r="X21" s="56" t="s">
        <v>145</v>
      </c>
      <c r="Y21" s="53" t="str">
        <f t="shared" ref="Y21:Y26" si="10">CONCATENATE(V21,W21,X21)</f>
        <v>La Dirección Operativa de Actividades Transitorias - Grupo de alumbrado público Pondrá en conocimiento de la Alta Gerencia la necesidad de buscar alternativas para la adquisición de recursos a través de nuevas unidades de negocio o el fortalecimiento de las existentes. para efectos de disminuir la dependencia del recaudo del impuesto de alumbrado público como fuente de financiación.</v>
      </c>
      <c r="Z21" s="56" t="s">
        <v>219</v>
      </c>
      <c r="AA21" s="29" t="s">
        <v>71</v>
      </c>
      <c r="AB21" s="30">
        <f>+IF(AA21="","",IF(AA21="Preventivo",0.25,IF(AA21="Detectivo",0.15,IF(AA21="Correctivo",0.1,))))</f>
        <v>0.25</v>
      </c>
      <c r="AC21" s="29" t="s">
        <v>72</v>
      </c>
      <c r="AD21" s="30">
        <f>+IF(AC21="","",IF(AC21="Automático",0.25,IF(AC21="Manual",0.15)))</f>
        <v>0.15</v>
      </c>
      <c r="AE21" s="29" t="s">
        <v>73</v>
      </c>
      <c r="AF21" s="30">
        <f>+IF(AE21="","",IF(AE21="Documentado",0.5,IF(AE21="Sin documentar",0)))</f>
        <v>0.5</v>
      </c>
      <c r="AG21" s="29" t="s">
        <v>88</v>
      </c>
      <c r="AH21" s="30">
        <f>+IF(AG21="","",IF(AG21="Continua",0.1,IF(AG21="Aleatoria",0.05)))</f>
        <v>0.05</v>
      </c>
      <c r="AI21" s="29" t="s">
        <v>75</v>
      </c>
      <c r="AJ21" s="31">
        <f>+IF(AI21="","",IF(AI21="Con registro",0.05,IF(AI21="Sin registro",0)))</f>
        <v>0.05</v>
      </c>
      <c r="AK21" s="31">
        <f>+IF(AA21="Preventivo",M21-(SUM(AB21,AD21)*M21),IF(AA21="Detectivo",M21-(SUM(AB21,AD21)*M21),M21))</f>
        <v>0.36</v>
      </c>
      <c r="AL21" s="119">
        <f>+IF(M21="","",MIN(AK21:AK23))</f>
        <v>0.12959999999999999</v>
      </c>
      <c r="AM21" s="123" t="str">
        <f>+IF(AL21="","",IF(AL21&gt;0.8,"Muy Alta",IF(AND(AL21&lt;=0.8,AL21&gt;0.6),"Alta",IF(AND(AL21&lt;=0.6,AL21&gt;0.4),"Media",IF(AND(AL21&lt;=0.4,AL21&gt;0.2),"Baja","Muy Baja")))))</f>
        <v>Muy Baja</v>
      </c>
      <c r="AN21" s="31">
        <f>+IF(AA21="Correctivo",O21-(SUM(AB21,AD21)*O21),O21)</f>
        <v>1</v>
      </c>
      <c r="AO21" s="119">
        <f>+IF(L21="","",MIN(AN22:AN23))</f>
        <v>1</v>
      </c>
      <c r="AP21" s="121" t="str">
        <f>+IF(AO21="","",IF(AO21&gt;0.8,"Catastrófico",IF(AND(AO21&lt;=0.8,AO21&gt;0.6),"Mayor",IF(AND(AO21&lt;=0.6,AO21&gt;0.4),"Moderado",IF(AND(AO21&lt;=0.4,AO21&gt;0.2),"Menor","Leve")))))</f>
        <v>Catastrófico</v>
      </c>
      <c r="AQ21" s="123" t="str">
        <f t="shared" ref="AQ21" si="11">+IF(OR(AL21="",AO21=""),"",IF(AND(AP21="Catastrófico",AM21&lt;&gt;""),"Extremo",IF(AND(AP21="Mayor",AM21&lt;&gt;""),"Alto",IF(AND(AM21="Muy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Extremo</v>
      </c>
      <c r="AR21" s="107" t="s">
        <v>266</v>
      </c>
      <c r="AS21" s="174">
        <v>1</v>
      </c>
      <c r="AT21" s="38">
        <v>1</v>
      </c>
      <c r="AU21" s="58"/>
      <c r="AV21" s="58" t="s">
        <v>180</v>
      </c>
      <c r="AW21" s="58" t="s">
        <v>76</v>
      </c>
      <c r="AX21" s="58" t="s">
        <v>179</v>
      </c>
      <c r="AY21" s="58" t="s">
        <v>174</v>
      </c>
      <c r="AZ21" s="58" t="s">
        <v>220</v>
      </c>
      <c r="BA21" s="99"/>
      <c r="BB21" s="99"/>
      <c r="BC21" s="58" t="s">
        <v>263</v>
      </c>
      <c r="BD21" s="106" t="s">
        <v>264</v>
      </c>
      <c r="BE21" s="109">
        <v>45695</v>
      </c>
      <c r="BF21" s="110"/>
    </row>
    <row r="22" spans="1:58" s="33" customFormat="1" ht="120.75" customHeight="1" thickBot="1">
      <c r="A22" s="126"/>
      <c r="B22" s="107"/>
      <c r="C22" s="107"/>
      <c r="D22" s="107"/>
      <c r="E22" s="107"/>
      <c r="F22" s="107"/>
      <c r="G22" s="115"/>
      <c r="H22" s="97"/>
      <c r="I22" s="107"/>
      <c r="J22" s="107"/>
      <c r="K22" s="107"/>
      <c r="L22" s="107"/>
      <c r="M22" s="114"/>
      <c r="N22" s="115"/>
      <c r="O22" s="114"/>
      <c r="P22" s="116"/>
      <c r="Q22" s="115"/>
      <c r="R22" s="107"/>
      <c r="S22" s="107"/>
      <c r="T22" s="113"/>
      <c r="U22" s="34">
        <v>2</v>
      </c>
      <c r="V22" s="57" t="s">
        <v>108</v>
      </c>
      <c r="W22" s="51" t="s">
        <v>126</v>
      </c>
      <c r="X22" s="51" t="s">
        <v>168</v>
      </c>
      <c r="Y22" s="54" t="str">
        <f>CONCATENATE(V22,W22,X22)</f>
        <v>La Dirección Operativa de Actividades Transitorias - Grupo de alumbrado público y la Alta Gerencia deberán adelantar un plan de contingencia para mitigar los efectos de una decisión que altere la prestación del servicio; esta podrá contemplar el apoyo de otras entidades o acciones excepcionales para la prestación ininterrumpida del servicio.</v>
      </c>
      <c r="Z22" s="51" t="s">
        <v>148</v>
      </c>
      <c r="AA22" s="35" t="s">
        <v>71</v>
      </c>
      <c r="AB22" s="36">
        <f t="shared" ref="AB22:AB23" si="12">+IF(AA22="","",IF(AA22="Preventivo",0.25,IF(AA22="Detectivo",0.15,IF(AA22="Correctivo",0.1,))))</f>
        <v>0.25</v>
      </c>
      <c r="AC22" s="35" t="s">
        <v>72</v>
      </c>
      <c r="AD22" s="36">
        <f t="shared" ref="AD22:AD23" si="13">+IF(AC22="","",IF(AC22="Automático",0.25,IF(AC22="Manual",0.15)))</f>
        <v>0.15</v>
      </c>
      <c r="AE22" s="35" t="s">
        <v>153</v>
      </c>
      <c r="AF22" s="36">
        <f t="shared" ref="AF22:AF23" si="14">+IF(AE22="","",IF(AE22="Documentado",0.5,IF(AE22="Sin documentar",0)))</f>
        <v>0</v>
      </c>
      <c r="AG22" s="35" t="s">
        <v>88</v>
      </c>
      <c r="AH22" s="36">
        <f t="shared" ref="AH22:AH23" si="15">+IF(AG22="","",IF(AG22="Continua",0.1,IF(AG22="Aleatoria",0.05)))</f>
        <v>0.05</v>
      </c>
      <c r="AI22" s="35" t="s">
        <v>75</v>
      </c>
      <c r="AJ22" s="37">
        <f t="shared" ref="AJ22:AJ23" si="16">+IF(AI22="","",IF(AI22="Con registro",0.05,IF(AI22="Sin registro",0)))</f>
        <v>0.05</v>
      </c>
      <c r="AK22" s="31">
        <f>+IF(AA22="Preventivo",AK21-(SUM(AB22,AD22)*AK21),IF(AA22="Detectivo",AK21-(SUM(AB22,AD22)*AK21),AK21))</f>
        <v>0.216</v>
      </c>
      <c r="AL22" s="114"/>
      <c r="AM22" s="115"/>
      <c r="AN22" s="31">
        <f>+IF(AA22="Correctivo",AN21-(SUM(AB22,AD22)*AN21),AN21)</f>
        <v>1</v>
      </c>
      <c r="AO22" s="114"/>
      <c r="AP22" s="116"/>
      <c r="AQ22" s="115"/>
      <c r="AR22" s="107"/>
      <c r="AS22" s="107"/>
      <c r="AT22" s="38">
        <v>2</v>
      </c>
      <c r="AU22" s="58"/>
      <c r="AV22" s="58" t="s">
        <v>86</v>
      </c>
      <c r="AW22" s="58" t="s">
        <v>76</v>
      </c>
      <c r="AX22" s="58" t="s">
        <v>181</v>
      </c>
      <c r="AY22" s="58" t="s">
        <v>174</v>
      </c>
      <c r="AZ22" s="58" t="s">
        <v>182</v>
      </c>
      <c r="BA22" s="97"/>
      <c r="BB22" s="97"/>
      <c r="BC22" s="58" t="s">
        <v>263</v>
      </c>
      <c r="BD22" s="107"/>
      <c r="BE22" s="107"/>
      <c r="BF22" s="111"/>
    </row>
    <row r="23" spans="1:58" s="33" customFormat="1" ht="131.25" customHeight="1" thickBot="1">
      <c r="A23" s="127"/>
      <c r="B23" s="108"/>
      <c r="C23" s="108"/>
      <c r="D23" s="108"/>
      <c r="E23" s="108"/>
      <c r="F23" s="108"/>
      <c r="G23" s="124"/>
      <c r="H23" s="128"/>
      <c r="I23" s="108"/>
      <c r="J23" s="108"/>
      <c r="K23" s="108"/>
      <c r="L23" s="108"/>
      <c r="M23" s="120"/>
      <c r="N23" s="124"/>
      <c r="O23" s="120"/>
      <c r="P23" s="122"/>
      <c r="Q23" s="124"/>
      <c r="R23" s="108"/>
      <c r="S23" s="108"/>
      <c r="T23" s="131"/>
      <c r="U23" s="39">
        <v>3</v>
      </c>
      <c r="V23" s="57" t="s">
        <v>146</v>
      </c>
      <c r="W23" s="52" t="s">
        <v>154</v>
      </c>
      <c r="X23" s="52" t="s">
        <v>155</v>
      </c>
      <c r="Y23" s="55" t="str">
        <f>CONCATENATE(V23,W23,X23)</f>
        <v>La Dirección Operativa de Actividades Transitorias - Grupo de alumbrado público manifestará a la alta gerencia la alternativa de adoptar la actividad de prestación del servicios de alumbrado público, que actualmente es transitoria, a permanente con el fin de contar con certidumbre en el funcionamiento de la entidad.</v>
      </c>
      <c r="Z23" s="52" t="s">
        <v>152</v>
      </c>
      <c r="AA23" s="40" t="s">
        <v>71</v>
      </c>
      <c r="AB23" s="41">
        <f t="shared" si="12"/>
        <v>0.25</v>
      </c>
      <c r="AC23" s="40" t="s">
        <v>72</v>
      </c>
      <c r="AD23" s="41">
        <f t="shared" si="13"/>
        <v>0.15</v>
      </c>
      <c r="AE23" s="40" t="s">
        <v>73</v>
      </c>
      <c r="AF23" s="41">
        <f t="shared" si="14"/>
        <v>0.5</v>
      </c>
      <c r="AG23" s="40" t="s">
        <v>88</v>
      </c>
      <c r="AH23" s="41">
        <f t="shared" si="15"/>
        <v>0.05</v>
      </c>
      <c r="AI23" s="40" t="s">
        <v>75</v>
      </c>
      <c r="AJ23" s="42">
        <f t="shared" si="16"/>
        <v>0.05</v>
      </c>
      <c r="AK23" s="31">
        <f>+IF(AA23="Preventivo",AK22-(SUM(AB23,AD23)*AK22),IF(AA23="Detectivo",AK22-(SUM(AB23,AD23)*AK22),AK22))</f>
        <v>0.12959999999999999</v>
      </c>
      <c r="AL23" s="120"/>
      <c r="AM23" s="124"/>
      <c r="AN23" s="31">
        <f>+IF(AA23="Correctivo",AN22-(SUM(AB23,AD23)*AN22),AN22)</f>
        <v>1</v>
      </c>
      <c r="AO23" s="120"/>
      <c r="AP23" s="122"/>
      <c r="AQ23" s="124"/>
      <c r="AR23" s="107"/>
      <c r="AS23" s="107"/>
      <c r="AT23" s="38">
        <v>3</v>
      </c>
      <c r="AU23" s="58"/>
      <c r="AV23" s="58" t="s">
        <v>86</v>
      </c>
      <c r="AW23" s="58" t="s">
        <v>76</v>
      </c>
      <c r="AX23" s="58" t="s">
        <v>181</v>
      </c>
      <c r="AY23" s="58" t="s">
        <v>174</v>
      </c>
      <c r="AZ23" s="58" t="s">
        <v>243</v>
      </c>
      <c r="BA23" s="98"/>
      <c r="BB23" s="98"/>
      <c r="BC23" s="58" t="s">
        <v>263</v>
      </c>
      <c r="BD23" s="108"/>
      <c r="BE23" s="108"/>
      <c r="BF23" s="112"/>
    </row>
    <row r="24" spans="1:58" s="33" customFormat="1" ht="102" customHeight="1" thickBot="1">
      <c r="A24" s="125" t="s">
        <v>92</v>
      </c>
      <c r="B24" s="106" t="s">
        <v>135</v>
      </c>
      <c r="C24" s="106" t="s">
        <v>98</v>
      </c>
      <c r="D24" s="106" t="s">
        <v>66</v>
      </c>
      <c r="E24" s="106" t="s">
        <v>128</v>
      </c>
      <c r="F24" s="106" t="s">
        <v>129</v>
      </c>
      <c r="G24" s="123" t="str">
        <f t="shared" ref="G24" si="17">+IF(OR(D24&lt;&gt;"",E24&lt;&gt;"",F24&lt;&gt;""),CONCATENATE("Posibilidad de ",D24," por ",E24," debido a ",F24),"")</f>
        <v xml:space="preserve">Posibilidad de afectación económica y reputacional por suspensión o traumatismo de la prestación de los servicios  debido a eventos climáticos y/o accidentalidad </v>
      </c>
      <c r="H24" s="96" t="s">
        <v>156</v>
      </c>
      <c r="I24" s="106" t="s">
        <v>131</v>
      </c>
      <c r="J24" s="106" t="s">
        <v>99</v>
      </c>
      <c r="K24" s="106" t="s">
        <v>83</v>
      </c>
      <c r="L24" s="106" t="s">
        <v>132</v>
      </c>
      <c r="M24" s="119">
        <f>+IF(K24="Máximo 2 veces",0.2,IF(K24="Entre 3 a 24 veces",0.4,IF(K24="Entre 24 a 500 veces",0.6,IF(K24="Entre 500 a 5000 veces",0.8,IF(K24="Mas de 5000 veces",1,"")))))</f>
        <v>0.6</v>
      </c>
      <c r="N24" s="123" t="str">
        <f>+IF(M24="","",IF(M24&gt;0.8,"Muy Alta",IF(AND(M24&lt;=0.8,M24&gt;0.6),"Alta",IF(AND(M24&lt;=0.6,M24&gt;0.4),"Media",IF(AND(M24&lt;=0.4,M24&gt;0.2),"Baja","Muy Baja")))))</f>
        <v>Media</v>
      </c>
      <c r="O24" s="119">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0.4</v>
      </c>
      <c r="P24" s="121"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Menor</v>
      </c>
      <c r="Q24" s="123"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106" t="s">
        <v>134</v>
      </c>
      <c r="S24" s="106" t="s">
        <v>70</v>
      </c>
      <c r="T24" s="130"/>
      <c r="U24" s="28">
        <v>1</v>
      </c>
      <c r="V24" s="57" t="s">
        <v>146</v>
      </c>
      <c r="W24" s="56" t="s">
        <v>157</v>
      </c>
      <c r="X24" s="56" t="s">
        <v>158</v>
      </c>
      <c r="Y24" s="53" t="str">
        <f t="shared" si="10"/>
        <v xml:space="preserve">La Dirección Operativa de Actividades Transitorias - Grupo de alumbrado público Dispondrá de una cuadrilla de emergencia para la atención oportuna de daños en la red por cuenta de condiciones climáticas o accidentes. </v>
      </c>
      <c r="Z24" s="56" t="s">
        <v>160</v>
      </c>
      <c r="AA24" s="29" t="s">
        <v>85</v>
      </c>
      <c r="AB24" s="30">
        <f>+IF(AA24="","",IF(AA24="Preventivo",0.25,IF(AA24="Detectivo",0.15,IF(AA24="Correctivo",0.1,))))</f>
        <v>0.1</v>
      </c>
      <c r="AC24" s="29" t="s">
        <v>72</v>
      </c>
      <c r="AD24" s="30">
        <f>+IF(AC24="","",IF(AC24="Automático",0.25,IF(AC24="Manual",0.15)))</f>
        <v>0.15</v>
      </c>
      <c r="AE24" s="29" t="s">
        <v>153</v>
      </c>
      <c r="AF24" s="30">
        <f>+IF(AE24="","",IF(AE24="Documentado",0.5,IF(AE24="Sin documentar",0)))</f>
        <v>0</v>
      </c>
      <c r="AG24" s="29" t="s">
        <v>88</v>
      </c>
      <c r="AH24" s="30">
        <f>+IF(AG24="","",IF(AG24="Continua",0.1,IF(AG24="Aleatoria",0.05)))</f>
        <v>0.05</v>
      </c>
      <c r="AI24" s="29" t="s">
        <v>75</v>
      </c>
      <c r="AJ24" s="31">
        <f>+IF(AI24="","",IF(AI24="Con registro",0.05,IF(AI24="Sin registro",0)))</f>
        <v>0.05</v>
      </c>
      <c r="AK24" s="31">
        <f>+IF(AA24="Preventivo",M24-(SUM(AB24,AD24)*M24),IF(AA24="Detectivo",M24-(SUM(AB24,AD24)*M24),M24))</f>
        <v>0.6</v>
      </c>
      <c r="AL24" s="119">
        <f>+IF(M24="","",MIN(AK24:AK26))</f>
        <v>0.252</v>
      </c>
      <c r="AM24" s="123" t="str">
        <f>+IF(AL24="","",IF(AL24&gt;0.8,"Muy Alta",IF(AND(AL24&lt;=0.8,AL24&gt;0.6),"Alta",IF(AND(AL24&lt;=0.6,AL24&gt;0.4),"Media",IF(AND(AL24&lt;=0.4,AL24&gt;0.2),"Baja","Muy Baja")))))</f>
        <v>Baja</v>
      </c>
      <c r="AN24" s="31">
        <f>+IF(AA24="Correctivo",O24-(SUM(AB24,AD24)*O24),O24)</f>
        <v>0.30000000000000004</v>
      </c>
      <c r="AO24" s="119">
        <f>+IF(L24="","",MIN(AN25:AN26))</f>
        <v>0.30000000000000004</v>
      </c>
      <c r="AP24" s="121" t="str">
        <f>+IF(AO24="","",IF(AO24&gt;0.8,"Catastrófico",IF(AND(AO24&lt;=0.8,AO24&gt;0.6),"Mayor",IF(AND(AO24&lt;=0.6,AO24&gt;0.4),"Moderado",IF(AND(AO24&lt;=0.4,AO24&gt;0.2),"Menor","Leve")))))</f>
        <v>Menor</v>
      </c>
      <c r="AQ24" s="123" t="str">
        <f t="shared" ref="AQ24" si="18">+IF(OR(AL24="",AO24=""),"",IF(AND(AP24="Catastrófico",AM24&lt;&gt;""),"Extremo",IF(AND(AP24="Mayor",AM24&lt;&gt;""),"Alto",IF(AND(AM24="Muy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Bajo</v>
      </c>
      <c r="AR24" s="97" t="s">
        <v>178</v>
      </c>
      <c r="AS24" s="179">
        <v>1</v>
      </c>
      <c r="AT24" s="64">
        <v>1</v>
      </c>
      <c r="AU24" s="62"/>
      <c r="AV24" s="58" t="s">
        <v>183</v>
      </c>
      <c r="AW24" s="58" t="s">
        <v>76</v>
      </c>
      <c r="AX24" s="62" t="s">
        <v>184</v>
      </c>
      <c r="AY24" s="58" t="s">
        <v>174</v>
      </c>
      <c r="AZ24" s="62" t="s">
        <v>185</v>
      </c>
      <c r="BA24" s="99"/>
      <c r="BB24" s="99"/>
      <c r="BC24" s="62" t="s">
        <v>265</v>
      </c>
      <c r="BD24" s="106" t="s">
        <v>264</v>
      </c>
      <c r="BE24" s="109">
        <v>45695</v>
      </c>
      <c r="BF24" s="110"/>
    </row>
    <row r="25" spans="1:58" s="33" customFormat="1" ht="120" customHeight="1" thickBot="1">
      <c r="A25" s="126"/>
      <c r="B25" s="107"/>
      <c r="C25" s="107"/>
      <c r="D25" s="107"/>
      <c r="E25" s="107"/>
      <c r="F25" s="107"/>
      <c r="G25" s="115"/>
      <c r="H25" s="97"/>
      <c r="I25" s="107"/>
      <c r="J25" s="107"/>
      <c r="K25" s="107"/>
      <c r="L25" s="107"/>
      <c r="M25" s="114"/>
      <c r="N25" s="115"/>
      <c r="O25" s="114"/>
      <c r="P25" s="116"/>
      <c r="Q25" s="115"/>
      <c r="R25" s="107"/>
      <c r="S25" s="107"/>
      <c r="T25" s="113"/>
      <c r="U25" s="34">
        <v>2</v>
      </c>
      <c r="V25" s="57" t="s">
        <v>146</v>
      </c>
      <c r="W25" s="51" t="s">
        <v>161</v>
      </c>
      <c r="X25" s="51" t="s">
        <v>159</v>
      </c>
      <c r="Y25" s="54" t="str">
        <f t="shared" si="10"/>
        <v xml:space="preserve">La Dirección Operativa de Actividades Transitorias - Grupo de alumbrado público hará seguimiento a través de las cuadrillas zonales o por comunas y reportará cualquier situación anómala con la red de alumbrado público a fin de atender de manera oportuna cualquier situación de emergencia </v>
      </c>
      <c r="Z25" s="51" t="s">
        <v>162</v>
      </c>
      <c r="AA25" s="35" t="s">
        <v>124</v>
      </c>
      <c r="AB25" s="36">
        <f t="shared" ref="AB25:AB26" si="19">+IF(AA25="","",IF(AA25="Preventivo",0.25,IF(AA25="Detectivo",0.15,IF(AA25="Correctivo",0.1,))))</f>
        <v>0.15</v>
      </c>
      <c r="AC25" s="35" t="s">
        <v>72</v>
      </c>
      <c r="AD25" s="36">
        <f t="shared" ref="AD25:AD26" si="20">+IF(AC25="","",IF(AC25="Automático",0.25,IF(AC25="Manual",0.15)))</f>
        <v>0.15</v>
      </c>
      <c r="AE25" s="35" t="s">
        <v>153</v>
      </c>
      <c r="AF25" s="36">
        <f t="shared" ref="AF25:AF26" si="21">+IF(AE25="","",IF(AE25="Documentado",0.5,IF(AE25="Sin documentar",0)))</f>
        <v>0</v>
      </c>
      <c r="AG25" s="35" t="s">
        <v>88</v>
      </c>
      <c r="AH25" s="36">
        <f t="shared" ref="AH25:AH26" si="22">+IF(AG25="","",IF(AG25="Continua",0.1,IF(AG25="Aleatoria",0.05)))</f>
        <v>0.05</v>
      </c>
      <c r="AI25" s="35" t="s">
        <v>75</v>
      </c>
      <c r="AJ25" s="37">
        <f t="shared" ref="AJ25:AJ26" si="23">+IF(AI25="","",IF(AI25="Con registro",0.05,IF(AI25="Sin registro",0)))</f>
        <v>0.05</v>
      </c>
      <c r="AK25" s="31">
        <f>+IF(AA25="Preventivo",AK24-(SUM(AB25,AD25)*AK24),IF(AA25="Detectivo",AK24-(SUM(AB25,AD25)*AK24),AK24))</f>
        <v>0.42</v>
      </c>
      <c r="AL25" s="114"/>
      <c r="AM25" s="115"/>
      <c r="AN25" s="31">
        <f>+IF(AA25="Correctivo",AN24-(SUM(AB25,AD25)*AN24),AN24)</f>
        <v>0.30000000000000004</v>
      </c>
      <c r="AO25" s="114"/>
      <c r="AP25" s="116"/>
      <c r="AQ25" s="115"/>
      <c r="AR25" s="97"/>
      <c r="AS25" s="97"/>
      <c r="AT25" s="38">
        <v>2</v>
      </c>
      <c r="AU25" s="51"/>
      <c r="AV25" s="58" t="s">
        <v>183</v>
      </c>
      <c r="AW25" s="58" t="s">
        <v>76</v>
      </c>
      <c r="AX25" s="51" t="s">
        <v>186</v>
      </c>
      <c r="AY25" s="58" t="s">
        <v>174</v>
      </c>
      <c r="AZ25" s="51" t="s">
        <v>190</v>
      </c>
      <c r="BA25" s="97"/>
      <c r="BB25" s="97"/>
      <c r="BC25" s="87" t="s">
        <v>265</v>
      </c>
      <c r="BD25" s="107"/>
      <c r="BE25" s="107"/>
      <c r="BF25" s="111"/>
    </row>
    <row r="26" spans="1:58" s="33" customFormat="1" ht="101.25" customHeight="1" thickBot="1">
      <c r="A26" s="127"/>
      <c r="B26" s="108"/>
      <c r="C26" s="108"/>
      <c r="D26" s="108"/>
      <c r="E26" s="108"/>
      <c r="F26" s="108"/>
      <c r="G26" s="124"/>
      <c r="H26" s="128"/>
      <c r="I26" s="108"/>
      <c r="J26" s="108"/>
      <c r="K26" s="108"/>
      <c r="L26" s="108"/>
      <c r="M26" s="120"/>
      <c r="N26" s="124"/>
      <c r="O26" s="120"/>
      <c r="P26" s="176"/>
      <c r="Q26" s="92"/>
      <c r="R26" s="99"/>
      <c r="S26" s="99"/>
      <c r="T26" s="177"/>
      <c r="U26" s="71">
        <v>3</v>
      </c>
      <c r="V26" s="69" t="s">
        <v>146</v>
      </c>
      <c r="W26" s="61" t="s">
        <v>163</v>
      </c>
      <c r="X26" s="61" t="s">
        <v>164</v>
      </c>
      <c r="Y26" s="72" t="str">
        <f t="shared" si="10"/>
        <v xml:space="preserve">La Dirección Operativa de Actividades Transitorias - Grupo de alumbrado público realizarán mantenimientos preventivos a la red de alumbrado público para mitigar posibles daños por eventos admosféricos </v>
      </c>
      <c r="Z26" s="61" t="s">
        <v>165</v>
      </c>
      <c r="AA26" s="73" t="s">
        <v>71</v>
      </c>
      <c r="AB26" s="74">
        <f t="shared" si="19"/>
        <v>0.25</v>
      </c>
      <c r="AC26" s="73" t="s">
        <v>72</v>
      </c>
      <c r="AD26" s="74">
        <f t="shared" si="20"/>
        <v>0.15</v>
      </c>
      <c r="AE26" s="73" t="s">
        <v>153</v>
      </c>
      <c r="AF26" s="74">
        <f t="shared" si="21"/>
        <v>0</v>
      </c>
      <c r="AG26" s="73" t="s">
        <v>74</v>
      </c>
      <c r="AH26" s="74">
        <f t="shared" si="22"/>
        <v>0.1</v>
      </c>
      <c r="AI26" s="73" t="s">
        <v>166</v>
      </c>
      <c r="AJ26" s="75">
        <f t="shared" si="23"/>
        <v>0</v>
      </c>
      <c r="AK26" s="76">
        <f>+IF(AA26="Preventivo",AK25-(SUM(AB26,AD26)*AK25),IF(AA26="Detectivo",AK25-(SUM(AB26,AD26)*AK25),AK25))</f>
        <v>0.252</v>
      </c>
      <c r="AL26" s="175"/>
      <c r="AM26" s="92"/>
      <c r="AN26" s="76">
        <f>+IF(AA26="Correctivo",AN25-(SUM(AB26,AD26)*AN25),AN25)</f>
        <v>0.30000000000000004</v>
      </c>
      <c r="AO26" s="175"/>
      <c r="AP26" s="176"/>
      <c r="AQ26" s="92"/>
      <c r="AR26" s="97"/>
      <c r="AS26" s="97"/>
      <c r="AT26" s="63">
        <v>3</v>
      </c>
      <c r="AU26" s="61"/>
      <c r="AV26" s="61" t="s">
        <v>187</v>
      </c>
      <c r="AW26" s="61" t="s">
        <v>76</v>
      </c>
      <c r="AX26" s="70" t="s">
        <v>184</v>
      </c>
      <c r="AY26" s="61" t="s">
        <v>174</v>
      </c>
      <c r="AZ26" s="61" t="s">
        <v>242</v>
      </c>
      <c r="BA26" s="98"/>
      <c r="BB26" s="98"/>
      <c r="BC26" s="61" t="s">
        <v>265</v>
      </c>
      <c r="BD26" s="108"/>
      <c r="BE26" s="108"/>
      <c r="BF26" s="112"/>
    </row>
    <row r="27" spans="1:58" s="33" customFormat="1" ht="120" customHeight="1">
      <c r="A27" s="125" t="s">
        <v>93</v>
      </c>
      <c r="B27" s="106" t="s">
        <v>193</v>
      </c>
      <c r="C27" s="106" t="s">
        <v>127</v>
      </c>
      <c r="D27" s="106" t="s">
        <v>66</v>
      </c>
      <c r="E27" s="106" t="s">
        <v>191</v>
      </c>
      <c r="F27" s="106" t="s">
        <v>192</v>
      </c>
      <c r="G27" s="123" t="str">
        <f t="shared" ref="G27" si="24">+IF(OR(D27&lt;&gt;"",E27&lt;&gt;"",F27&lt;&gt;""),CONCATENATE("Posibilidad de ",D27," por ",E27," debido a ",F27),"")</f>
        <v xml:space="preserve">Posibilidad de afectación económica y reputacional por ausentismo laboral  debido a  accidentes de trabajo del personal operativo. </v>
      </c>
      <c r="H27" s="96" t="s">
        <v>195</v>
      </c>
      <c r="I27" s="106" t="s">
        <v>194</v>
      </c>
      <c r="J27" s="106" t="s">
        <v>107</v>
      </c>
      <c r="K27" s="106" t="s">
        <v>83</v>
      </c>
      <c r="L27" s="106" t="s">
        <v>132</v>
      </c>
      <c r="M27" s="119">
        <f>+IF(K27="Máximo 2 veces",0.2,IF(K27="Entre 3 a 24 veces",0.4,IF(K27="Entre 24 a 500 veces",0.6,IF(K27="Entre 500 a 5000 veces",0.8,IF(K27="Mas de 5000 veces",1,"")))))</f>
        <v>0.6</v>
      </c>
      <c r="N27" s="123" t="str">
        <f>+IF(M27="","",IF(M27&gt;0.8,"Muy Alta",IF(AND(M27&lt;=0.8,M27&gt;0.6),"Alta",IF(AND(M27&lt;=0.6,M27&gt;0.4),"Media",IF(AND(M27&lt;=0.4,M27&gt;0.2),"Baja","Muy Baja")))))</f>
        <v>Media</v>
      </c>
      <c r="O27" s="119">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0.4</v>
      </c>
      <c r="P27" s="116"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Menor</v>
      </c>
      <c r="Q27" s="115"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Moderado</v>
      </c>
      <c r="R27" s="107" t="s">
        <v>84</v>
      </c>
      <c r="S27" s="107" t="s">
        <v>70</v>
      </c>
      <c r="T27" s="113"/>
      <c r="U27" s="34">
        <v>1</v>
      </c>
      <c r="V27" s="67" t="s">
        <v>202</v>
      </c>
      <c r="W27" s="67" t="s">
        <v>196</v>
      </c>
      <c r="X27" s="67" t="s">
        <v>197</v>
      </c>
      <c r="Y27" s="65" t="str">
        <f>CONCATENATE(V27,W27,X27)</f>
        <v xml:space="preserve">La Dirección Operativa de Actividades Transitorias Solicitará a la dirección administrativa capacitación permanente a trabajadores operativos en la prevención de accidente laborales con el fin de reducir el número de eventos al año. </v>
      </c>
      <c r="Z27" s="78" t="s">
        <v>198</v>
      </c>
      <c r="AA27" s="35" t="s">
        <v>71</v>
      </c>
      <c r="AB27" s="36">
        <f>+IF(AA27="","",IF(AA27="Preventivo",0.25,IF(AA27="Detectivo",0.15,IF(AA27="Correctivo",0.1,))))</f>
        <v>0.25</v>
      </c>
      <c r="AC27" s="35" t="s">
        <v>72</v>
      </c>
      <c r="AD27" s="36">
        <f>+IF(AC27="","",IF(AC27="Automático",0.25,IF(AC27="Manual",0.15)))</f>
        <v>0.15</v>
      </c>
      <c r="AE27" s="35" t="s">
        <v>153</v>
      </c>
      <c r="AF27" s="36">
        <f>+IF(AE27="","",IF(AE27="Documentado",0.5,IF(AE27="Sin documentar",0)))</f>
        <v>0</v>
      </c>
      <c r="AG27" s="35" t="s">
        <v>74</v>
      </c>
      <c r="AH27" s="36">
        <f>+IF(AG27="","",IF(AG27="Continua",0.1,IF(AG27="Aleatoria",0.05)))</f>
        <v>0.1</v>
      </c>
      <c r="AI27" s="35" t="s">
        <v>75</v>
      </c>
      <c r="AJ27" s="37">
        <f>+IF(AI27="","",IF(AI27="Con registro",0.05,IF(AI27="Sin registro",0)))</f>
        <v>0.05</v>
      </c>
      <c r="AK27" s="37">
        <f>+IF(AA27="Preventivo",M27-(SUM(AB27,AD27)*M27),IF(AA27="Detectivo",M27-(SUM(AB27,AD27)*M27),M27))</f>
        <v>0.36</v>
      </c>
      <c r="AL27" s="114">
        <f>+IF(M27="","",MIN(AK27:AK29))</f>
        <v>0.12959999999999999</v>
      </c>
      <c r="AM27" s="115" t="str">
        <f>+IF(AL27="","",IF(AL27&gt;0.8,"Muy Alta",IF(AND(AL27&lt;=0.8,AL27&gt;0.6),"Alta",IF(AND(AL27&lt;=0.6,AL27&gt;0.4),"Media",IF(AND(AL27&lt;=0.4,AL27&gt;0.2),"Baja","Muy Baja")))))</f>
        <v>Muy Baja</v>
      </c>
      <c r="AN27" s="37">
        <f>+IF(AA27="Correctivo",O27-(SUM(AB27,AD27)*O27),O27)</f>
        <v>0.4</v>
      </c>
      <c r="AO27" s="114">
        <f>+IF(L27="","",MIN(AN28:AN29))</f>
        <v>0.4</v>
      </c>
      <c r="AP27" s="116" t="str">
        <f>+IF(AO27="","",IF(AO27&gt;0.8,"Catastrófico",IF(AND(AO27&lt;=0.8,AO27&gt;0.6),"Mayor",IF(AND(AO27&lt;=0.6,AO27&gt;0.4),"Moderado",IF(AND(AO27&lt;=0.4,AO27&gt;0.2),"Menor","Leve")))))</f>
        <v>Menor</v>
      </c>
      <c r="AQ27" s="115" t="str">
        <f t="shared" ref="AQ27" si="25">+IF(OR(AL27="",AO27=""),"",IF(AND(AP27="Catastrófico",AM27&lt;&gt;""),"Extremo",IF(AND(AP27="Mayor",AM27&lt;&gt;""),"Alto",IF(AND(AM27="Muy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Bajo</v>
      </c>
      <c r="AR27" s="107" t="s">
        <v>199</v>
      </c>
      <c r="AS27" s="117">
        <v>1</v>
      </c>
      <c r="AT27" s="38">
        <v>1</v>
      </c>
      <c r="AU27" s="67"/>
      <c r="AV27" s="67" t="s">
        <v>187</v>
      </c>
      <c r="AW27" s="67" t="s">
        <v>76</v>
      </c>
      <c r="AX27" s="67" t="s">
        <v>188</v>
      </c>
      <c r="AY27" s="67" t="s">
        <v>211</v>
      </c>
      <c r="AZ27" s="67" t="s">
        <v>189</v>
      </c>
      <c r="BA27" s="100"/>
      <c r="BB27" s="86"/>
      <c r="BC27" s="87" t="s">
        <v>263</v>
      </c>
      <c r="BD27" s="100" t="s">
        <v>264</v>
      </c>
      <c r="BE27" s="109">
        <v>45695</v>
      </c>
      <c r="BF27" s="110"/>
    </row>
    <row r="28" spans="1:58" s="33" customFormat="1" ht="107.25" customHeight="1">
      <c r="A28" s="126"/>
      <c r="B28" s="107"/>
      <c r="C28" s="107"/>
      <c r="D28" s="107"/>
      <c r="E28" s="107"/>
      <c r="F28" s="107"/>
      <c r="G28" s="115"/>
      <c r="H28" s="97"/>
      <c r="I28" s="107"/>
      <c r="J28" s="107"/>
      <c r="K28" s="107"/>
      <c r="L28" s="107"/>
      <c r="M28" s="114"/>
      <c r="N28" s="115"/>
      <c r="O28" s="114"/>
      <c r="P28" s="116"/>
      <c r="Q28" s="115"/>
      <c r="R28" s="107"/>
      <c r="S28" s="107"/>
      <c r="T28" s="113"/>
      <c r="U28" s="34">
        <v>2</v>
      </c>
      <c r="V28" s="67" t="s">
        <v>202</v>
      </c>
      <c r="W28" s="67" t="s">
        <v>262</v>
      </c>
      <c r="X28" s="67" t="s">
        <v>201</v>
      </c>
      <c r="Y28" s="65" t="str">
        <f t="shared" ref="Y28:Y29" si="26">CONCATENATE(V28,W28,X28)</f>
        <v xml:space="preserve">La Dirección Operativa de Actividades Transitorias Solicitará a la Dirección Administrativa la contratación de la dotación y el despacho de elementos de protección personal de buena calidad con el fin de garantizar la integridad física y salud del personal </v>
      </c>
      <c r="Z28" s="66" t="s">
        <v>200</v>
      </c>
      <c r="AA28" s="35" t="s">
        <v>71</v>
      </c>
      <c r="AB28" s="36">
        <f>+IF(AA28="","",IF(AA28="Preventivo",0.25,IF(AA28="Detectivo",0.15,IF(AA28="Correctivo",0.1,))))</f>
        <v>0.25</v>
      </c>
      <c r="AC28" s="35" t="s">
        <v>72</v>
      </c>
      <c r="AD28" s="36">
        <f>+IF(AC28="","",IF(AC28="Automático",0.25,IF(AC28="Manual",0.15)))</f>
        <v>0.15</v>
      </c>
      <c r="AE28" s="35" t="s">
        <v>153</v>
      </c>
      <c r="AF28" s="36">
        <f>+IF(AE28="","",IF(AE28="Documentado",0.5,IF(AE28="Sin documentar",0)))</f>
        <v>0</v>
      </c>
      <c r="AG28" s="35" t="s">
        <v>88</v>
      </c>
      <c r="AH28" s="36">
        <f>+IF(AG28="","",IF(AG28="Continua",0.1,IF(AG28="Aleatoria",0.05)))</f>
        <v>0.05</v>
      </c>
      <c r="AI28" s="35" t="s">
        <v>75</v>
      </c>
      <c r="AJ28" s="37">
        <f t="shared" ref="AJ28:AJ29" si="27">+IF(AI28="","",IF(AI28="Con registro",0.05,IF(AI28="Sin registro",0)))</f>
        <v>0.05</v>
      </c>
      <c r="AK28" s="37">
        <f>+IF(AA28="Preventivo",AK27-(SUM(AB28,AD28)*AK27),IF(AA28="Detectivo",AK27-(SUM(AB28,AD28)*AK27),AK27))</f>
        <v>0.216</v>
      </c>
      <c r="AL28" s="114"/>
      <c r="AM28" s="115"/>
      <c r="AN28" s="37">
        <f>+IF(AA28="Correctivo",AN27-(SUM(AB28,AD28)*AN27),AN27)</f>
        <v>0.4</v>
      </c>
      <c r="AO28" s="114"/>
      <c r="AP28" s="116"/>
      <c r="AQ28" s="115"/>
      <c r="AR28" s="107"/>
      <c r="AS28" s="118"/>
      <c r="AT28" s="38">
        <v>2</v>
      </c>
      <c r="AU28" s="67"/>
      <c r="AV28" s="67" t="s">
        <v>203</v>
      </c>
      <c r="AW28" s="67" t="s">
        <v>140</v>
      </c>
      <c r="AX28" s="67" t="s">
        <v>204</v>
      </c>
      <c r="AY28" s="67" t="s">
        <v>212</v>
      </c>
      <c r="AZ28" s="67" t="s">
        <v>241</v>
      </c>
      <c r="BA28" s="101"/>
      <c r="BB28" s="86"/>
      <c r="BC28" s="88" t="s">
        <v>263</v>
      </c>
      <c r="BD28" s="180"/>
      <c r="BE28" s="107"/>
      <c r="BF28" s="111"/>
    </row>
    <row r="29" spans="1:58" s="33" customFormat="1" ht="135.75" customHeight="1" thickBot="1">
      <c r="A29" s="127"/>
      <c r="B29" s="108"/>
      <c r="C29" s="108"/>
      <c r="D29" s="108"/>
      <c r="E29" s="108"/>
      <c r="F29" s="108"/>
      <c r="G29" s="124"/>
      <c r="H29" s="128"/>
      <c r="I29" s="108"/>
      <c r="J29" s="108"/>
      <c r="K29" s="108"/>
      <c r="L29" s="108"/>
      <c r="M29" s="120"/>
      <c r="N29" s="124"/>
      <c r="O29" s="120"/>
      <c r="P29" s="116"/>
      <c r="Q29" s="115"/>
      <c r="R29" s="107"/>
      <c r="S29" s="107"/>
      <c r="T29" s="113"/>
      <c r="U29" s="34">
        <v>3</v>
      </c>
      <c r="V29" s="67" t="s">
        <v>202</v>
      </c>
      <c r="W29" s="67" t="s">
        <v>205</v>
      </c>
      <c r="X29" s="67" t="s">
        <v>206</v>
      </c>
      <c r="Y29" s="68" t="str">
        <f t="shared" si="26"/>
        <v>La Dirección Operativa de Actividades Transitorias diligenciará a través de sus cuadrillas o grupos de trabajos los formatos de SST para cada actividad a realizar con el fin de cumplir con los criterior normativos para los tipos de trabajo a realizar</v>
      </c>
      <c r="Z29" s="67" t="s">
        <v>207</v>
      </c>
      <c r="AA29" s="35" t="s">
        <v>71</v>
      </c>
      <c r="AB29" s="36">
        <f t="shared" ref="AB29" si="28">+IF(AA29="","",IF(AA29="Preventivo",0.25,IF(AA29="Detectivo",0.15,IF(AA29="Correctivo",0.1,))))</f>
        <v>0.25</v>
      </c>
      <c r="AC29" s="35" t="s">
        <v>72</v>
      </c>
      <c r="AD29" s="36">
        <f t="shared" ref="AD29" si="29">+IF(AC29="","",IF(AC29="Automático",0.25,IF(AC29="Manual",0.15)))</f>
        <v>0.15</v>
      </c>
      <c r="AE29" s="35" t="s">
        <v>73</v>
      </c>
      <c r="AF29" s="36">
        <f t="shared" ref="AF29" si="30">+IF(AE29="","",IF(AE29="Documentado",0.5,IF(AE29="Sin documentar",0)))</f>
        <v>0.5</v>
      </c>
      <c r="AG29" s="35" t="s">
        <v>74</v>
      </c>
      <c r="AH29" s="36">
        <f t="shared" ref="AH29" si="31">+IF(AG29="","",IF(AG29="Continua",0.1,IF(AG29="Aleatoria",0.05)))</f>
        <v>0.1</v>
      </c>
      <c r="AI29" s="35" t="s">
        <v>75</v>
      </c>
      <c r="AJ29" s="37">
        <f t="shared" si="27"/>
        <v>0.05</v>
      </c>
      <c r="AK29" s="37">
        <f>+IF(AA29="Preventivo",AK28-(SUM(AB29,AD29)*AK28),IF(AA29="Detectivo",AK28-(SUM(AB29,AD29)*AK28),AK28))</f>
        <v>0.12959999999999999</v>
      </c>
      <c r="AL29" s="114"/>
      <c r="AM29" s="115"/>
      <c r="AN29" s="37">
        <f>+IF(AA29="Correctivo",AN28-(SUM(AB29,AD29)*AN28),AN28)</f>
        <v>0.4</v>
      </c>
      <c r="AO29" s="114"/>
      <c r="AP29" s="116"/>
      <c r="AQ29" s="115"/>
      <c r="AR29" s="107"/>
      <c r="AS29" s="118"/>
      <c r="AT29" s="38">
        <v>3</v>
      </c>
      <c r="AU29" s="67"/>
      <c r="AV29" s="67" t="s">
        <v>208</v>
      </c>
      <c r="AW29" s="67" t="s">
        <v>209</v>
      </c>
      <c r="AX29" s="67" t="s">
        <v>210</v>
      </c>
      <c r="AY29" s="67" t="s">
        <v>212</v>
      </c>
      <c r="AZ29" s="67" t="s">
        <v>213</v>
      </c>
      <c r="BA29" s="102"/>
      <c r="BB29" s="86"/>
      <c r="BC29" s="89" t="s">
        <v>263</v>
      </c>
      <c r="BD29" s="181"/>
      <c r="BE29" s="108"/>
      <c r="BF29" s="112"/>
    </row>
    <row r="30" spans="1:58" ht="130.5" customHeight="1">
      <c r="A30" s="125" t="s">
        <v>94</v>
      </c>
      <c r="B30" s="106" t="s">
        <v>221</v>
      </c>
      <c r="C30" s="106" t="s">
        <v>130</v>
      </c>
      <c r="D30" s="106" t="s">
        <v>66</v>
      </c>
      <c r="E30" s="106" t="s">
        <v>267</v>
      </c>
      <c r="F30" s="106" t="s">
        <v>268</v>
      </c>
      <c r="G30" s="183" t="str">
        <f>+IF(OR(D30&lt;&gt;"",E30&lt;&gt;"",F30&lt;&gt;""),CONCATENATE("Posibilidad de ",D30," por ",E30," debido a ",F30),"")</f>
        <v xml:space="preserve">Posibilidad de afectación económica y reputacional por impacto ambiental  debido a almacenamiento de residuos RAEES producida de las actividades del Instituto </v>
      </c>
      <c r="H30" s="96" t="s">
        <v>223</v>
      </c>
      <c r="I30" s="106" t="s">
        <v>131</v>
      </c>
      <c r="J30" s="106" t="s">
        <v>222</v>
      </c>
      <c r="K30" s="106" t="s">
        <v>214</v>
      </c>
      <c r="L30" s="106" t="s">
        <v>68</v>
      </c>
      <c r="M30" s="119">
        <f>+IF(K30="Máximo 2 veces",0.2,IF(K30="Entre 3 a 24 veces",0.4,IF(K30="Entre 24 a 500 veces",0.6,IF(K30="Entre 500 a 5000 veces",0.8,IF(K30="Mas de 5000 veces",1,"")))))</f>
        <v>0.8</v>
      </c>
      <c r="N30" s="123" t="str">
        <f>+IF(M30="","",IF(M30&gt;0.8,"Muy Alta",IF(AND(M30&lt;=0.8,M30&gt;0.6),"Alta",IF(AND(M30&lt;=0.6,M30&gt;0.4),"Media",IF(AND(M30&lt;=0.4,M30&gt;0.2),"Baja","Muy Baja")))))</f>
        <v>Alta</v>
      </c>
      <c r="O30" s="119">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116"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115"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107" t="s">
        <v>84</v>
      </c>
      <c r="S30" s="107" t="s">
        <v>70</v>
      </c>
      <c r="T30" s="113"/>
      <c r="U30" s="34">
        <v>1</v>
      </c>
      <c r="V30" s="67" t="s">
        <v>202</v>
      </c>
      <c r="W30" s="67" t="s">
        <v>269</v>
      </c>
      <c r="X30" s="67" t="s">
        <v>224</v>
      </c>
      <c r="Y30" s="65" t="str">
        <f>CONCATENATE(V30,W30,X30)</f>
        <v xml:space="preserve">La Dirección Operativa de Actividades Transitorias Realizar la sesibilización con usuarios, grupo de valor y funcionarios sobre la correcta disposición de los residuos generados en las diferentes actividadescon el fin de generar cultura organizacional y cumpli con las disposiciones del PIGA del Instiuto. </v>
      </c>
      <c r="Z30" s="78" t="s">
        <v>225</v>
      </c>
      <c r="AA30" s="35" t="s">
        <v>71</v>
      </c>
      <c r="AB30" s="36">
        <f>+IF(AA30="","",IF(AA30="Preventivo",0.25,IF(AA30="Detectivo",0.15,IF(AA30="Correctivo",0.1,))))</f>
        <v>0.25</v>
      </c>
      <c r="AC30" s="35" t="s">
        <v>72</v>
      </c>
      <c r="AD30" s="36">
        <f>+IF(AC30="","",IF(AC30="Automático",0.25,IF(AC30="Manual",0.15)))</f>
        <v>0.15</v>
      </c>
      <c r="AE30" s="35" t="s">
        <v>153</v>
      </c>
      <c r="AF30" s="36">
        <f>+IF(AE30="","",IF(AE30="Documentado",0.5,IF(AE30="Sin documentar",0)))</f>
        <v>0</v>
      </c>
      <c r="AG30" s="35" t="s">
        <v>74</v>
      </c>
      <c r="AH30" s="36">
        <f>+IF(AG30="","",IF(AG30="Continua",0.1,IF(AG30="Aleatoria",0.05)))</f>
        <v>0.1</v>
      </c>
      <c r="AI30" s="35" t="s">
        <v>75</v>
      </c>
      <c r="AJ30" s="37">
        <f>+IF(AI30="","",IF(AI30="Con registro",0.05,IF(AI30="Sin registro",0)))</f>
        <v>0.05</v>
      </c>
      <c r="AK30" s="37">
        <f>+IF(AA30="Preventivo",M30-(SUM(AB30,AD30)*M30),IF(AA30="Detectivo",M30-(SUM(AB30,AD30)*M30),M30))</f>
        <v>0.48</v>
      </c>
      <c r="AL30" s="114">
        <f>+IF(M30="","",MIN(AK30:AK32))</f>
        <v>0.48</v>
      </c>
      <c r="AM30" s="115" t="str">
        <f>+IF(AL30="","",IF(AL30&gt;0.8,"Muy Alta",IF(AND(AL30&lt;=0.8,AL30&gt;0.6),"Alta",IF(AND(AL30&lt;=0.6,AL30&gt;0.4),"Media",IF(AND(AL30&lt;=0.4,AL30&gt;0.2),"Baja","Muy Baja")))))</f>
        <v>Media</v>
      </c>
      <c r="AN30" s="37">
        <f>+IF(AA30="Correctivo",O30-(SUM(AB30,AD30)*O30),O30)</f>
        <v>0.8</v>
      </c>
      <c r="AO30" s="114">
        <f>+IF(L30="","",MIN(AN31:AN32))</f>
        <v>0.45000000000000007</v>
      </c>
      <c r="AP30" s="116" t="str">
        <f>+IF(AO30="","",IF(AO30&gt;0.8,"Catastrófico",IF(AND(AO30&lt;=0.8,AO30&gt;0.6),"Mayor",IF(AND(AO30&lt;=0.6,AO30&gt;0.4),"Moderado",IF(AND(AO30&lt;=0.4,AO30&gt;0.2),"Menor","Leve")))))</f>
        <v>Moderado</v>
      </c>
      <c r="AQ30" s="115" t="str">
        <f t="shared" ref="AQ30" si="32">+IF(OR(AL30="",AO30=""),"",IF(AND(AP30="Catastrófico",AM30&lt;&gt;""),"Extremo",IF(AND(AP30="Mayor",AM30&lt;&gt;""),"Alto",IF(AND(AM30="Muy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Moderado</v>
      </c>
      <c r="AR30" s="107" t="s">
        <v>226</v>
      </c>
      <c r="AS30" s="174">
        <v>0</v>
      </c>
      <c r="AT30" s="38">
        <v>1</v>
      </c>
      <c r="AU30" s="67"/>
      <c r="AV30" s="67" t="s">
        <v>187</v>
      </c>
      <c r="AW30" s="67" t="s">
        <v>76</v>
      </c>
      <c r="AX30" s="67" t="s">
        <v>230</v>
      </c>
      <c r="AY30" s="67" t="s">
        <v>211</v>
      </c>
      <c r="AZ30" s="67" t="s">
        <v>240</v>
      </c>
      <c r="BA30" s="103"/>
      <c r="BB30" s="103"/>
      <c r="BC30" s="67" t="s">
        <v>263</v>
      </c>
      <c r="BD30" s="100" t="s">
        <v>264</v>
      </c>
      <c r="BE30" s="109">
        <v>45695</v>
      </c>
      <c r="BF30" s="110"/>
    </row>
    <row r="31" spans="1:58" ht="153" customHeight="1">
      <c r="A31" s="126"/>
      <c r="B31" s="107"/>
      <c r="C31" s="107"/>
      <c r="D31" s="107"/>
      <c r="E31" s="107"/>
      <c r="F31" s="107"/>
      <c r="G31" s="184"/>
      <c r="H31" s="97"/>
      <c r="I31" s="107"/>
      <c r="J31" s="107"/>
      <c r="K31" s="107"/>
      <c r="L31" s="107"/>
      <c r="M31" s="114"/>
      <c r="N31" s="115"/>
      <c r="O31" s="114"/>
      <c r="P31" s="116"/>
      <c r="Q31" s="115"/>
      <c r="R31" s="107"/>
      <c r="S31" s="107"/>
      <c r="T31" s="113"/>
      <c r="U31" s="34">
        <v>2</v>
      </c>
      <c r="V31" s="67" t="s">
        <v>202</v>
      </c>
      <c r="W31" s="67" t="s">
        <v>227</v>
      </c>
      <c r="X31" s="67" t="s">
        <v>228</v>
      </c>
      <c r="Y31" s="65" t="str">
        <f t="shared" ref="Y31" si="33">CONCATENATE(V31,W31,X31)</f>
        <v>La Dirección Operativa de Actividades Transitorias Solicitar a recursos fisicos proceso de bajas para  los residuos RAEE provenientes del alumbrado públicocon el fin de minimizar la contaminación de emisión de gases y/o otros contaminantes</v>
      </c>
      <c r="Z31" s="66" t="s">
        <v>229</v>
      </c>
      <c r="AA31" s="35" t="s">
        <v>85</v>
      </c>
      <c r="AB31" s="36">
        <f>+IF(AA31="","",IF(AA31="Preventivo",0.25,IF(AA31="Detectivo",0.15,IF(AA31="Correctivo",0.1,))))</f>
        <v>0.1</v>
      </c>
      <c r="AC31" s="35" t="s">
        <v>72</v>
      </c>
      <c r="AD31" s="36">
        <f>+IF(AC31="","",IF(AC31="Automático",0.25,IF(AC31="Manual",0.15)))</f>
        <v>0.15</v>
      </c>
      <c r="AE31" s="35" t="s">
        <v>153</v>
      </c>
      <c r="AF31" s="36">
        <f>+IF(AE31="","",IF(AE31="Documentado",0.5,IF(AE31="Sin documentar",0)))</f>
        <v>0</v>
      </c>
      <c r="AG31" s="35" t="s">
        <v>88</v>
      </c>
      <c r="AH31" s="36">
        <f>+IF(AG31="","",IF(AG31="Continua",0.1,IF(AG31="Aleatoria",0.05)))</f>
        <v>0.05</v>
      </c>
      <c r="AI31" s="35" t="s">
        <v>75</v>
      </c>
      <c r="AJ31" s="37">
        <f t="shared" ref="AJ31:AJ32" si="34">+IF(AI31="","",IF(AI31="Con registro",0.05,IF(AI31="Sin registro",0)))</f>
        <v>0.05</v>
      </c>
      <c r="AK31" s="37">
        <f>+IF(AA31="Preventivo",AK30-(SUM(AB31,AD31)*AK30),IF(AA31="Detectivo",AK30-(SUM(AB31,AD31)*AK30),AK30))</f>
        <v>0.48</v>
      </c>
      <c r="AL31" s="114"/>
      <c r="AM31" s="115"/>
      <c r="AN31" s="37">
        <f>+IF(AA31="Correctivo",AN30-(SUM(AB31,AD31)*AN30),AN30)</f>
        <v>0.60000000000000009</v>
      </c>
      <c r="AO31" s="114"/>
      <c r="AP31" s="116"/>
      <c r="AQ31" s="115"/>
      <c r="AR31" s="107"/>
      <c r="AS31" s="107"/>
      <c r="AT31" s="38">
        <v>2</v>
      </c>
      <c r="AU31" s="67"/>
      <c r="AV31" s="67" t="s">
        <v>231</v>
      </c>
      <c r="AW31" s="67" t="s">
        <v>140</v>
      </c>
      <c r="AX31" s="67" t="s">
        <v>232</v>
      </c>
      <c r="AY31" s="67" t="s">
        <v>212</v>
      </c>
      <c r="AZ31" s="67" t="s">
        <v>244</v>
      </c>
      <c r="BA31" s="97"/>
      <c r="BB31" s="97"/>
      <c r="BC31" s="67" t="s">
        <v>263</v>
      </c>
      <c r="BD31" s="180"/>
      <c r="BE31" s="107"/>
      <c r="BF31" s="111"/>
    </row>
    <row r="32" spans="1:58" ht="162" customHeight="1" thickBot="1">
      <c r="A32" s="182"/>
      <c r="B32" s="99"/>
      <c r="C32" s="99"/>
      <c r="D32" s="99"/>
      <c r="E32" s="99"/>
      <c r="F32" s="99"/>
      <c r="G32" s="184"/>
      <c r="H32" s="97"/>
      <c r="I32" s="99"/>
      <c r="J32" s="99"/>
      <c r="K32" s="99"/>
      <c r="L32" s="99"/>
      <c r="M32" s="175"/>
      <c r="N32" s="92"/>
      <c r="O32" s="175"/>
      <c r="P32" s="176"/>
      <c r="Q32" s="92"/>
      <c r="R32" s="99"/>
      <c r="S32" s="99"/>
      <c r="T32" s="177"/>
      <c r="U32" s="71">
        <v>3</v>
      </c>
      <c r="V32" s="61" t="s">
        <v>202</v>
      </c>
      <c r="W32" s="61" t="s">
        <v>233</v>
      </c>
      <c r="X32" s="61" t="s">
        <v>235</v>
      </c>
      <c r="Y32" s="72" t="str">
        <f>CONCATENATE(V32,W32,X32)</f>
        <v>La Dirección Operativa de Actividades Transitorias Se realizara separación en la fuente de los residuos generados con el fin de cumplir con los criterior normativos y con el Plan Integral de Gestión Ambiental PIGA y PGIRS</v>
      </c>
      <c r="Z32" s="61" t="s">
        <v>234</v>
      </c>
      <c r="AA32" s="73" t="s">
        <v>85</v>
      </c>
      <c r="AB32" s="74">
        <f t="shared" ref="AB32" si="35">+IF(AA32="","",IF(AA32="Preventivo",0.25,IF(AA32="Detectivo",0.15,IF(AA32="Correctivo",0.1,))))</f>
        <v>0.1</v>
      </c>
      <c r="AC32" s="73" t="s">
        <v>72</v>
      </c>
      <c r="AD32" s="74">
        <f t="shared" ref="AD32" si="36">+IF(AC32="","",IF(AC32="Automático",0.25,IF(AC32="Manual",0.15)))</f>
        <v>0.15</v>
      </c>
      <c r="AE32" s="73" t="s">
        <v>73</v>
      </c>
      <c r="AF32" s="74">
        <f t="shared" ref="AF32" si="37">+IF(AE32="","",IF(AE32="Documentado",0.5,IF(AE32="Sin documentar",0)))</f>
        <v>0.5</v>
      </c>
      <c r="AG32" s="73" t="s">
        <v>74</v>
      </c>
      <c r="AH32" s="74">
        <f t="shared" ref="AH32" si="38">+IF(AG32="","",IF(AG32="Continua",0.1,IF(AG32="Aleatoria",0.05)))</f>
        <v>0.1</v>
      </c>
      <c r="AI32" s="73" t="s">
        <v>75</v>
      </c>
      <c r="AJ32" s="75">
        <f t="shared" si="34"/>
        <v>0.05</v>
      </c>
      <c r="AK32" s="75">
        <f>+IF(AA32="Preventivo",AK31-(SUM(AB32,AD32)*AK31),IF(AA32="Detectivo",AK31-(SUM(AB32,AD32)*AK31),AK31))</f>
        <v>0.48</v>
      </c>
      <c r="AL32" s="175"/>
      <c r="AM32" s="92"/>
      <c r="AN32" s="75">
        <f>+IF(AA32="Correctivo",AN31-(SUM(AB32,AD32)*AN31),AN31)</f>
        <v>0.45000000000000007</v>
      </c>
      <c r="AO32" s="175"/>
      <c r="AP32" s="176"/>
      <c r="AQ32" s="92"/>
      <c r="AR32" s="99"/>
      <c r="AS32" s="99"/>
      <c r="AT32" s="63">
        <v>3</v>
      </c>
      <c r="AU32" s="61"/>
      <c r="AV32" s="61" t="s">
        <v>183</v>
      </c>
      <c r="AW32" s="61" t="s">
        <v>209</v>
      </c>
      <c r="AX32" s="61" t="s">
        <v>236</v>
      </c>
      <c r="AY32" s="61" t="s">
        <v>212</v>
      </c>
      <c r="AZ32" s="61" t="s">
        <v>237</v>
      </c>
      <c r="BA32" s="98"/>
      <c r="BB32" s="98"/>
      <c r="BC32" s="61" t="s">
        <v>263</v>
      </c>
      <c r="BD32" s="180"/>
      <c r="BE32" s="108"/>
      <c r="BF32" s="178"/>
    </row>
    <row r="33" spans="1:58" ht="227.25" customHeight="1">
      <c r="A33" s="187" t="s">
        <v>95</v>
      </c>
      <c r="B33" s="115" t="s">
        <v>247</v>
      </c>
      <c r="C33" s="107" t="s">
        <v>98</v>
      </c>
      <c r="D33" s="107" t="s">
        <v>66</v>
      </c>
      <c r="E33" s="107" t="s">
        <v>250</v>
      </c>
      <c r="F33" s="107" t="s">
        <v>248</v>
      </c>
      <c r="G33" s="115" t="str">
        <f>+IF(OR(D33&lt;&gt;"",E33&lt;&gt;"",F33&lt;&gt;""),CONCATENATE("Posibilidad de ",D33," por ",E33," debido a ",F33),"")</f>
        <v xml:space="preserve">Posibilidad de afectación económica y reputacional por afectación y/o parálisis en los bienes y servicios del instituto debido a alertas volcánicas o alteraciones naturales </v>
      </c>
      <c r="H33" s="107" t="s">
        <v>251</v>
      </c>
      <c r="I33" s="107" t="s">
        <v>131</v>
      </c>
      <c r="J33" s="107" t="s">
        <v>99</v>
      </c>
      <c r="K33" s="107" t="s">
        <v>83</v>
      </c>
      <c r="L33" s="107" t="s">
        <v>68</v>
      </c>
      <c r="M33" s="114">
        <f>+IF(K33="Máximo 2 veces",0.2,IF(K33="Entre 3 a 24 veces",0.4,IF(K33="Entre 24 a 500 veces",0.6,IF(K33="Entre 500 a 5000 veces",0.8,IF(K33="Mas de 5000 veces",1,"")))))</f>
        <v>0.6</v>
      </c>
      <c r="N33" s="115" t="str">
        <f>+IF(M33="","",IF(M33&gt;0.8,"Muy Alta",IF(AND(M33&lt;=0.8,M33&gt;0.6),"Alta",IF(AND(M33&lt;=0.6,M33&gt;0.4),"Media",IF(AND(M33&lt;=0.4,M33&gt;0.2),"Baja","Muy Baja")))))</f>
        <v>Media</v>
      </c>
      <c r="O33" s="114">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0.8</v>
      </c>
      <c r="P33" s="116"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Mayor</v>
      </c>
      <c r="Q33" s="115"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Alto</v>
      </c>
      <c r="R33" s="107" t="s">
        <v>84</v>
      </c>
      <c r="S33" s="107" t="s">
        <v>133</v>
      </c>
      <c r="T33" s="113"/>
      <c r="U33" s="186">
        <v>1</v>
      </c>
      <c r="V33" s="107" t="s">
        <v>202</v>
      </c>
      <c r="W33" s="107" t="s">
        <v>253</v>
      </c>
      <c r="X33" s="107" t="s">
        <v>252</v>
      </c>
      <c r="Y33" s="115" t="str">
        <f>CONCATENATE(V33,W33,X33)</f>
        <v xml:space="preserve">La Dirección Operativa de Actividades Transitorias implementa el plan de emergencias con el fin de adoptar la medidas aplicables dependiendo del evento que se presente </v>
      </c>
      <c r="Z33" s="107" t="s">
        <v>254</v>
      </c>
      <c r="AA33" s="185" t="s">
        <v>71</v>
      </c>
      <c r="AB33" s="77"/>
      <c r="AC33" s="185" t="s">
        <v>72</v>
      </c>
      <c r="AD33" s="77"/>
      <c r="AE33" s="185" t="s">
        <v>73</v>
      </c>
      <c r="AF33" s="77"/>
      <c r="AG33" s="185" t="s">
        <v>88</v>
      </c>
      <c r="AH33" s="77"/>
      <c r="AI33" s="185" t="s">
        <v>75</v>
      </c>
      <c r="AJ33" s="77"/>
      <c r="AK33" s="77"/>
      <c r="AL33" s="114">
        <f>+IF(M33="","",MIN(AK33:AK33))</f>
        <v>0</v>
      </c>
      <c r="AM33" s="115" t="str">
        <f>+IF(AL33="","",IF(AL33&gt;0.8,"Muy Alta",IF(AND(AL33&lt;=0.8,AL33&gt;0.6),"Alta",IF(AND(AL33&lt;=0.6,AL33&gt;0.4),"Media",IF(AND(AL33&lt;=0.4,AL33&gt;0.2),"Baja","Muy Baja")))))</f>
        <v>Muy Baja</v>
      </c>
      <c r="AN33" s="80"/>
      <c r="AO33" s="114">
        <f>+IF(L33="","",MIN(AN34:AN34))</f>
        <v>0</v>
      </c>
      <c r="AP33" s="116" t="str">
        <f>+IF(AO33="","",IF(AO33&gt;0.8,"Catastrófico",IF(AND(AO33&lt;=0.8,AO33&gt;0.6),"Mayor",IF(AND(AO33&lt;=0.6,AO33&gt;0.4),"Moderado",IF(AND(AO33&lt;=0.4,AO33&gt;0.2),"Menor","Leve")))))</f>
        <v>Leve</v>
      </c>
      <c r="AQ33" s="115" t="str">
        <f t="shared" ref="AQ33" si="39">+IF(OR(AL33="",AO33=""),"",IF(AND(AP33="Catastrófico",AM33&lt;&gt;""),"Extremo",IF(AND(AP33="Mayor",AM33&lt;&gt;""),"Alto",IF(AND(AM33="Muy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Bajo</v>
      </c>
      <c r="AR33" s="107" t="s">
        <v>255</v>
      </c>
      <c r="AS33" s="174">
        <v>1</v>
      </c>
      <c r="AT33" s="38">
        <v>1</v>
      </c>
      <c r="AU33" s="67"/>
      <c r="AV33" s="67" t="s">
        <v>183</v>
      </c>
      <c r="AW33" s="67" t="s">
        <v>249</v>
      </c>
      <c r="AX33" s="67" t="s">
        <v>259</v>
      </c>
      <c r="AY33" s="67" t="s">
        <v>212</v>
      </c>
      <c r="AZ33" s="67" t="s">
        <v>260</v>
      </c>
      <c r="BA33" s="99"/>
      <c r="BB33" s="104"/>
      <c r="BC33" s="90" t="s">
        <v>265</v>
      </c>
      <c r="BD33" s="94" t="s">
        <v>264</v>
      </c>
      <c r="BE33" s="95">
        <v>45695</v>
      </c>
      <c r="BF33" s="92"/>
    </row>
    <row r="34" spans="1:58" ht="126" customHeight="1">
      <c r="A34" s="187"/>
      <c r="B34" s="115"/>
      <c r="C34" s="107"/>
      <c r="D34" s="107"/>
      <c r="E34" s="107"/>
      <c r="F34" s="107"/>
      <c r="G34" s="115"/>
      <c r="H34" s="107"/>
      <c r="I34" s="107"/>
      <c r="J34" s="107"/>
      <c r="K34" s="107"/>
      <c r="L34" s="107"/>
      <c r="M34" s="114"/>
      <c r="N34" s="115"/>
      <c r="O34" s="114"/>
      <c r="P34" s="116"/>
      <c r="Q34" s="115"/>
      <c r="R34" s="107"/>
      <c r="S34" s="107"/>
      <c r="T34" s="113"/>
      <c r="U34" s="186"/>
      <c r="V34" s="107"/>
      <c r="W34" s="107"/>
      <c r="X34" s="107"/>
      <c r="Y34" s="115"/>
      <c r="Z34" s="107"/>
      <c r="AA34" s="185"/>
      <c r="AB34" s="77"/>
      <c r="AC34" s="185"/>
      <c r="AD34" s="77"/>
      <c r="AE34" s="185"/>
      <c r="AF34" s="77"/>
      <c r="AG34" s="185"/>
      <c r="AH34" s="77"/>
      <c r="AI34" s="185"/>
      <c r="AJ34" s="77"/>
      <c r="AK34" s="77"/>
      <c r="AL34" s="114"/>
      <c r="AM34" s="115"/>
      <c r="AN34" s="77"/>
      <c r="AO34" s="114"/>
      <c r="AP34" s="116"/>
      <c r="AQ34" s="115"/>
      <c r="AR34" s="107"/>
      <c r="AS34" s="174"/>
      <c r="AT34" s="79">
        <v>2</v>
      </c>
      <c r="AU34" s="68"/>
      <c r="AV34" s="67" t="s">
        <v>183</v>
      </c>
      <c r="AW34" s="67" t="s">
        <v>249</v>
      </c>
      <c r="AX34" s="68" t="s">
        <v>256</v>
      </c>
      <c r="AY34" s="67" t="s">
        <v>257</v>
      </c>
      <c r="AZ34" s="68" t="s">
        <v>258</v>
      </c>
      <c r="BA34" s="98"/>
      <c r="BB34" s="105"/>
      <c r="BC34" s="81" t="s">
        <v>263</v>
      </c>
      <c r="BD34" s="94"/>
      <c r="BE34" s="94"/>
      <c r="BF34" s="93"/>
    </row>
    <row r="35" spans="1:58" ht="15" customHeight="1">
      <c r="BD35" s="91"/>
      <c r="BE35" s="91"/>
    </row>
  </sheetData>
  <sheetProtection formatCells="0" formatColumns="0" formatRows="0" insertColumns="0" insertRows="0" insertHyperlinks="0" deleteColumns="0" deleteRows="0" sort="0" autoFilter="0" pivotTables="0"/>
  <dataConsolidate/>
  <mergeCells count="259">
    <mergeCell ref="J33:J34"/>
    <mergeCell ref="K33:K34"/>
    <mergeCell ref="L33:L34"/>
    <mergeCell ref="M33:M34"/>
    <mergeCell ref="N33:N34"/>
    <mergeCell ref="O33:O34"/>
    <mergeCell ref="P33:P34"/>
    <mergeCell ref="Q33:Q34"/>
    <mergeCell ref="R33:R34"/>
    <mergeCell ref="A33:A34"/>
    <mergeCell ref="B33:B34"/>
    <mergeCell ref="C33:C34"/>
    <mergeCell ref="D33:D34"/>
    <mergeCell ref="E33:E34"/>
    <mergeCell ref="F33:F34"/>
    <mergeCell ref="G33:G34"/>
    <mergeCell ref="H33:H34"/>
    <mergeCell ref="I33:I34"/>
    <mergeCell ref="AP33:AP34"/>
    <mergeCell ref="AQ33:AQ34"/>
    <mergeCell ref="AR33:AR34"/>
    <mergeCell ref="AS33:AS34"/>
    <mergeCell ref="S33:S34"/>
    <mergeCell ref="T33:T34"/>
    <mergeCell ref="V33:V34"/>
    <mergeCell ref="W33:W34"/>
    <mergeCell ref="X33:X34"/>
    <mergeCell ref="Y33:Y34"/>
    <mergeCell ref="Z33:Z34"/>
    <mergeCell ref="AA33:AA34"/>
    <mergeCell ref="AC33:AC34"/>
    <mergeCell ref="AE33:AE34"/>
    <mergeCell ref="AG33:AG34"/>
    <mergeCell ref="AI33:AI34"/>
    <mergeCell ref="AL33:AL34"/>
    <mergeCell ref="AM33:AM34"/>
    <mergeCell ref="AO33:AO34"/>
    <mergeCell ref="U33:U34"/>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S30:S32"/>
    <mergeCell ref="T30:T32"/>
    <mergeCell ref="BF30:BF32"/>
    <mergeCell ref="AL30:AL32"/>
    <mergeCell ref="AM24:AM26"/>
    <mergeCell ref="AO24:AO26"/>
    <mergeCell ref="AP24:AP26"/>
    <mergeCell ref="AQ24:AQ26"/>
    <mergeCell ref="AR24:AR26"/>
    <mergeCell ref="AS24:AS26"/>
    <mergeCell ref="BD24:BD26"/>
    <mergeCell ref="BE24:BE26"/>
    <mergeCell ref="BF24:BF26"/>
    <mergeCell ref="BD27:BD29"/>
    <mergeCell ref="BE27:BE29"/>
    <mergeCell ref="BF27:BF29"/>
    <mergeCell ref="BD30:BD32"/>
    <mergeCell ref="BA24:BA26"/>
    <mergeCell ref="BB24:BB26"/>
    <mergeCell ref="AM30:AM32"/>
    <mergeCell ref="AP30:AP32"/>
    <mergeCell ref="AQ30:AQ32"/>
    <mergeCell ref="AR30:AR32"/>
    <mergeCell ref="AS30:AS32"/>
    <mergeCell ref="AO30:AO32"/>
    <mergeCell ref="BF21:BF23"/>
    <mergeCell ref="A24:A26"/>
    <mergeCell ref="B24:B26"/>
    <mergeCell ref="C24:C26"/>
    <mergeCell ref="D24:D26"/>
    <mergeCell ref="E24:E26"/>
    <mergeCell ref="F24:F26"/>
    <mergeCell ref="G24:G26"/>
    <mergeCell ref="H24:H26"/>
    <mergeCell ref="I24:I26"/>
    <mergeCell ref="J24:J26"/>
    <mergeCell ref="K24:K26"/>
    <mergeCell ref="L24:L26"/>
    <mergeCell ref="M24:M26"/>
    <mergeCell ref="N24:N26"/>
    <mergeCell ref="O24:O26"/>
    <mergeCell ref="P24:P26"/>
    <mergeCell ref="Q24:Q26"/>
    <mergeCell ref="R24:R26"/>
    <mergeCell ref="S24:S26"/>
    <mergeCell ref="T24:T26"/>
    <mergeCell ref="AL24:AL26"/>
    <mergeCell ref="S21:S23"/>
    <mergeCell ref="T21:T23"/>
    <mergeCell ref="AL21:AL23"/>
    <mergeCell ref="AM21:AM23"/>
    <mergeCell ref="AO21:AO23"/>
    <mergeCell ref="AP21:AP23"/>
    <mergeCell ref="AQ21:AQ23"/>
    <mergeCell ref="AR21:AR23"/>
    <mergeCell ref="AS21:AS23"/>
    <mergeCell ref="J21:J23"/>
    <mergeCell ref="K21:K23"/>
    <mergeCell ref="L21:L23"/>
    <mergeCell ref="M21:M23"/>
    <mergeCell ref="N21:N23"/>
    <mergeCell ref="O21:O23"/>
    <mergeCell ref="P21:P23"/>
    <mergeCell ref="Q21:Q23"/>
    <mergeCell ref="R21:R23"/>
    <mergeCell ref="A21:A23"/>
    <mergeCell ref="B21:B23"/>
    <mergeCell ref="C21:C23"/>
    <mergeCell ref="D21:D23"/>
    <mergeCell ref="E21:E23"/>
    <mergeCell ref="F21:F23"/>
    <mergeCell ref="G21:G23"/>
    <mergeCell ref="H21:H23"/>
    <mergeCell ref="I21:I23"/>
    <mergeCell ref="BF13:BF14"/>
    <mergeCell ref="D6:BF6"/>
    <mergeCell ref="D8:BF8"/>
    <mergeCell ref="D10:BF10"/>
    <mergeCell ref="BD12:BF12"/>
    <mergeCell ref="U13:Z13"/>
    <mergeCell ref="AK13:AQ13"/>
    <mergeCell ref="M13:Q13"/>
    <mergeCell ref="R13:T13"/>
    <mergeCell ref="A13:G13"/>
    <mergeCell ref="AR13:AS13"/>
    <mergeCell ref="H13:L13"/>
    <mergeCell ref="BD13:BD14"/>
    <mergeCell ref="BE13:BE14"/>
    <mergeCell ref="A12:Q12"/>
    <mergeCell ref="AT13:BC13"/>
    <mergeCell ref="M14:N14"/>
    <mergeCell ref="AL14:AM14"/>
    <mergeCell ref="AO14:AP14"/>
    <mergeCell ref="O14:P14"/>
    <mergeCell ref="AE13:AJ13"/>
    <mergeCell ref="AA13:AD13"/>
    <mergeCell ref="R12:BC12"/>
    <mergeCell ref="E3:BE4"/>
    <mergeCell ref="A15:A17"/>
    <mergeCell ref="B15:B17"/>
    <mergeCell ref="C15:C17"/>
    <mergeCell ref="D15:D17"/>
    <mergeCell ref="E15:E17"/>
    <mergeCell ref="F15:F17"/>
    <mergeCell ref="G15:G17"/>
    <mergeCell ref="H15:H17"/>
    <mergeCell ref="I15:I17"/>
    <mergeCell ref="J15:J17"/>
    <mergeCell ref="K15:K17"/>
    <mergeCell ref="L15:L17"/>
    <mergeCell ref="M15:M17"/>
    <mergeCell ref="N15:N17"/>
    <mergeCell ref="A1:D4"/>
    <mergeCell ref="AQ15:AQ17"/>
    <mergeCell ref="AR15:AR17"/>
    <mergeCell ref="AS15:AS17"/>
    <mergeCell ref="E1:BE2"/>
    <mergeCell ref="A6:C6"/>
    <mergeCell ref="A8:C8"/>
    <mergeCell ref="A10:C10"/>
    <mergeCell ref="BF15:BF17"/>
    <mergeCell ref="A18:A20"/>
    <mergeCell ref="D18:D20"/>
    <mergeCell ref="E18:E20"/>
    <mergeCell ref="F18:F20"/>
    <mergeCell ref="G18:G20"/>
    <mergeCell ref="H18:H20"/>
    <mergeCell ref="I18:I20"/>
    <mergeCell ref="J18:J20"/>
    <mergeCell ref="K18:K20"/>
    <mergeCell ref="B18:B20"/>
    <mergeCell ref="C18:C20"/>
    <mergeCell ref="L18:L20"/>
    <mergeCell ref="M18:M20"/>
    <mergeCell ref="N18:N20"/>
    <mergeCell ref="T15:T17"/>
    <mergeCell ref="AL15:AL17"/>
    <mergeCell ref="AM15:AM17"/>
    <mergeCell ref="AO15:AO17"/>
    <mergeCell ref="AP15:AP17"/>
    <mergeCell ref="O15:O17"/>
    <mergeCell ref="P15:P17"/>
    <mergeCell ref="Q15:Q17"/>
    <mergeCell ref="R15:R17"/>
    <mergeCell ref="AQ18:AQ20"/>
    <mergeCell ref="AR18:AR20"/>
    <mergeCell ref="AS18:AS20"/>
    <mergeCell ref="BD18:BD20"/>
    <mergeCell ref="BE18:BE20"/>
    <mergeCell ref="T18:T20"/>
    <mergeCell ref="AL18:AL20"/>
    <mergeCell ref="AM18:AM20"/>
    <mergeCell ref="AO18:AO20"/>
    <mergeCell ref="AP18:AP20"/>
    <mergeCell ref="O18:O20"/>
    <mergeCell ref="P18:P20"/>
    <mergeCell ref="Q18:Q20"/>
    <mergeCell ref="R18:R20"/>
    <mergeCell ref="S18:S20"/>
    <mergeCell ref="S15:S17"/>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Q27:Q29"/>
    <mergeCell ref="R27:R29"/>
    <mergeCell ref="S27:S29"/>
    <mergeCell ref="T27:T29"/>
    <mergeCell ref="AL27:AL29"/>
    <mergeCell ref="AM27:AM29"/>
    <mergeCell ref="AO27:AO29"/>
    <mergeCell ref="AP27:AP29"/>
    <mergeCell ref="AQ27:AQ29"/>
    <mergeCell ref="AR27:AR29"/>
    <mergeCell ref="AS27:AS29"/>
    <mergeCell ref="BF33:BF34"/>
    <mergeCell ref="BD33:BD34"/>
    <mergeCell ref="BE33:BE34"/>
    <mergeCell ref="BA18:BA20"/>
    <mergeCell ref="BB18:BB20"/>
    <mergeCell ref="BB21:BB23"/>
    <mergeCell ref="BA21:BA23"/>
    <mergeCell ref="BA27:BA29"/>
    <mergeCell ref="BA30:BA32"/>
    <mergeCell ref="BB30:BB32"/>
    <mergeCell ref="BA33:BA34"/>
    <mergeCell ref="BB33:BB34"/>
    <mergeCell ref="BD21:BD23"/>
    <mergeCell ref="BE21:BE23"/>
    <mergeCell ref="BE30:BE32"/>
    <mergeCell ref="BF18:BF20"/>
  </mergeCells>
  <phoneticPr fontId="15" type="noConversion"/>
  <conditionalFormatting sqref="N15">
    <cfRule type="containsText" dxfId="144" priority="220" operator="containsText" text="Muy Baja">
      <formula>NOT(ISERROR(SEARCH("Muy Baja",N15)))</formula>
    </cfRule>
    <cfRule type="containsText" dxfId="143" priority="221" operator="containsText" text="Baja">
      <formula>NOT(ISERROR(SEARCH("Baja",N15)))</formula>
    </cfRule>
    <cfRule type="containsText" dxfId="142" priority="222" operator="containsText" text="Media">
      <formula>NOT(ISERROR(SEARCH("Media",N15)))</formula>
    </cfRule>
    <cfRule type="containsText" dxfId="141" priority="223" operator="containsText" text="Alta">
      <formula>NOT(ISERROR(SEARCH("Alta",N15)))</formula>
    </cfRule>
    <cfRule type="containsText" dxfId="140" priority="224" operator="containsText" text="Muy Alta">
      <formula>NOT(ISERROR(SEARCH("Muy Alta",N15)))</formula>
    </cfRule>
  </conditionalFormatting>
  <conditionalFormatting sqref="N18">
    <cfRule type="containsText" dxfId="139" priority="166" operator="containsText" text="Muy Baja">
      <formula>NOT(ISERROR(SEARCH("Muy Baja",N18)))</formula>
    </cfRule>
    <cfRule type="containsText" dxfId="138" priority="167" operator="containsText" text="Baja">
      <formula>NOT(ISERROR(SEARCH("Baja",N18)))</formula>
    </cfRule>
    <cfRule type="containsText" dxfId="137" priority="168" operator="containsText" text="Media">
      <formula>NOT(ISERROR(SEARCH("Media",N18)))</formula>
    </cfRule>
    <cfRule type="containsText" dxfId="136" priority="169" operator="containsText" text="Alta">
      <formula>NOT(ISERROR(SEARCH("Alta",N18)))</formula>
    </cfRule>
    <cfRule type="containsText" dxfId="135" priority="170" operator="containsText" text="Muy Alta">
      <formula>NOT(ISERROR(SEARCH("Muy Alta",N18)))</formula>
    </cfRule>
  </conditionalFormatting>
  <conditionalFormatting sqref="P15">
    <cfRule type="containsText" dxfId="134" priority="230" operator="containsText" text="Leve">
      <formula>NOT(ISERROR(SEARCH("Leve",P15)))</formula>
    </cfRule>
    <cfRule type="containsText" dxfId="133" priority="231" operator="containsText" text="Menor">
      <formula>NOT(ISERROR(SEARCH("Menor",P15)))</formula>
    </cfRule>
    <cfRule type="containsText" dxfId="132" priority="233" operator="containsText" text="Mayor">
      <formula>NOT(ISERROR(SEARCH("Mayor",P15)))</formula>
    </cfRule>
    <cfRule type="containsText" dxfId="131" priority="234" operator="containsText" text="Catastrófico">
      <formula>NOT(ISERROR(SEARCH("Catastrófico",P15)))</formula>
    </cfRule>
  </conditionalFormatting>
  <conditionalFormatting sqref="P18">
    <cfRule type="containsText" dxfId="130" priority="176" operator="containsText" text="Leve">
      <formula>NOT(ISERROR(SEARCH("Leve",P18)))</formula>
    </cfRule>
    <cfRule type="containsText" dxfId="129" priority="177" operator="containsText" text="Menor">
      <formula>NOT(ISERROR(SEARCH("Menor",P18)))</formula>
    </cfRule>
    <cfRule type="containsText" dxfId="128" priority="179" operator="containsText" text="Mayor">
      <formula>NOT(ISERROR(SEARCH("Mayor",P18)))</formula>
    </cfRule>
    <cfRule type="containsText" dxfId="127" priority="180" operator="containsText" text="Catastrófico">
      <formula>NOT(ISERROR(SEARCH("Catastrófico",P18)))</formula>
    </cfRule>
  </conditionalFormatting>
  <conditionalFormatting sqref="P15:Q15">
    <cfRule type="containsText" dxfId="126" priority="232" operator="containsText" text="Moderado">
      <formula>NOT(ISERROR(SEARCH("Moderado",P15)))</formula>
    </cfRule>
  </conditionalFormatting>
  <conditionalFormatting sqref="P18:Q18">
    <cfRule type="containsText" dxfId="125" priority="178" operator="containsText" text="Moderado">
      <formula>NOT(ISERROR(SEARCH("Moderado",P18)))</formula>
    </cfRule>
  </conditionalFormatting>
  <conditionalFormatting sqref="Q15">
    <cfRule type="containsText" dxfId="124" priority="235" operator="containsText" text="Bajo">
      <formula>NOT(ISERROR(SEARCH("Bajo",Q15)))</formula>
    </cfRule>
    <cfRule type="containsText" dxfId="123" priority="236" operator="containsText" text="Alto">
      <formula>NOT(ISERROR(SEARCH("Alto",Q15)))</formula>
    </cfRule>
    <cfRule type="containsText" dxfId="122" priority="237" operator="containsText" text="Extremo">
      <formula>NOT(ISERROR(SEARCH("Extremo",Q15)))</formula>
    </cfRule>
  </conditionalFormatting>
  <conditionalFormatting sqref="Q18">
    <cfRule type="containsText" dxfId="121" priority="181" operator="containsText" text="Bajo">
      <formula>NOT(ISERROR(SEARCH("Bajo",Q18)))</formula>
    </cfRule>
    <cfRule type="containsText" dxfId="120" priority="182" operator="containsText" text="Alto">
      <formula>NOT(ISERROR(SEARCH("Alto",Q18)))</formula>
    </cfRule>
    <cfRule type="containsText" dxfId="119" priority="183" operator="containsText" text="Extremo">
      <formula>NOT(ISERROR(SEARCH("Extremo",Q18)))</formula>
    </cfRule>
  </conditionalFormatting>
  <conditionalFormatting sqref="AM15">
    <cfRule type="containsText" dxfId="118" priority="225" operator="containsText" text="Muy Baja">
      <formula>NOT(ISERROR(SEARCH("Muy Baja",AM15)))</formula>
    </cfRule>
    <cfRule type="containsText" dxfId="117" priority="226" operator="containsText" text="Baja">
      <formula>NOT(ISERROR(SEARCH("Baja",AM15)))</formula>
    </cfRule>
    <cfRule type="containsText" dxfId="116" priority="227" operator="containsText" text="Media">
      <formula>NOT(ISERROR(SEARCH("Media",AM15)))</formula>
    </cfRule>
    <cfRule type="containsText" dxfId="115" priority="228" operator="containsText" text="Alta">
      <formula>NOT(ISERROR(SEARCH("Alta",AM15)))</formula>
    </cfRule>
    <cfRule type="containsText" dxfId="114" priority="229" operator="containsText" text="Muy Alta">
      <formula>NOT(ISERROR(SEARCH("Muy Alta",AM15)))</formula>
    </cfRule>
  </conditionalFormatting>
  <conditionalFormatting sqref="AM18">
    <cfRule type="containsText" dxfId="113" priority="171" operator="containsText" text="Muy Baja">
      <formula>NOT(ISERROR(SEARCH("Muy Baja",AM18)))</formula>
    </cfRule>
    <cfRule type="containsText" dxfId="112" priority="172" operator="containsText" text="Baja">
      <formula>NOT(ISERROR(SEARCH("Baja",AM18)))</formula>
    </cfRule>
    <cfRule type="containsText" dxfId="111" priority="173" operator="containsText" text="Media">
      <formula>NOT(ISERROR(SEARCH("Media",AM18)))</formula>
    </cfRule>
    <cfRule type="containsText" dxfId="110" priority="174" operator="containsText" text="Alta">
      <formula>NOT(ISERROR(SEARCH("Alta",AM18)))</formula>
    </cfRule>
    <cfRule type="containsText" dxfId="109" priority="175" operator="containsText" text="Muy Alta">
      <formula>NOT(ISERROR(SEARCH("Muy Alta",AM18)))</formula>
    </cfRule>
  </conditionalFormatting>
  <conditionalFormatting sqref="AP15">
    <cfRule type="containsText" dxfId="108" priority="211" operator="containsText" text="Leve">
      <formula>NOT(ISERROR(SEARCH("Leve",AP15)))</formula>
    </cfRule>
    <cfRule type="containsText" dxfId="107" priority="212" operator="containsText" text="Menor">
      <formula>NOT(ISERROR(SEARCH("Menor",AP15)))</formula>
    </cfRule>
    <cfRule type="containsText" dxfId="106" priority="214" operator="containsText" text="Mayor">
      <formula>NOT(ISERROR(SEARCH("Mayor",AP15)))</formula>
    </cfRule>
    <cfRule type="containsText" dxfId="105" priority="215" operator="containsText" text="Catastrófico">
      <formula>NOT(ISERROR(SEARCH("Catastrófico",AP15)))</formula>
    </cfRule>
  </conditionalFormatting>
  <conditionalFormatting sqref="AP18 AP21">
    <cfRule type="containsText" dxfId="104" priority="157" operator="containsText" text="Leve">
      <formula>NOT(ISERROR(SEARCH("Leve",AP18)))</formula>
    </cfRule>
    <cfRule type="containsText" dxfId="103" priority="158" operator="containsText" text="Menor">
      <formula>NOT(ISERROR(SEARCH("Menor",AP18)))</formula>
    </cfRule>
    <cfRule type="containsText" dxfId="102" priority="160" operator="containsText" text="Mayor">
      <formula>NOT(ISERROR(SEARCH("Mayor",AP18)))</formula>
    </cfRule>
    <cfRule type="containsText" dxfId="101" priority="161" operator="containsText" text="Catastrófico">
      <formula>NOT(ISERROR(SEARCH("Catastrófico",AP18)))</formula>
    </cfRule>
  </conditionalFormatting>
  <conditionalFormatting sqref="AP15:AQ15">
    <cfRule type="containsText" dxfId="100" priority="213" operator="containsText" text="Moderado">
      <formula>NOT(ISERROR(SEARCH("Moderado",AP15)))</formula>
    </cfRule>
  </conditionalFormatting>
  <conditionalFormatting sqref="AP18:AQ18 AP21:AQ21">
    <cfRule type="containsText" dxfId="99" priority="159" operator="containsText" text="Moderado">
      <formula>NOT(ISERROR(SEARCH("Moderado",AP18)))</formula>
    </cfRule>
  </conditionalFormatting>
  <conditionalFormatting sqref="AQ15 AQ18 AQ21">
    <cfRule type="containsText" dxfId="98" priority="217" operator="containsText" text="Bajo">
      <formula>NOT(ISERROR(SEARCH("Bajo",AQ15)))</formula>
    </cfRule>
    <cfRule type="containsText" dxfId="97" priority="218" operator="containsText" text="Alto">
      <formula>NOT(ISERROR(SEARCH("Alto",AQ15)))</formula>
    </cfRule>
    <cfRule type="containsText" dxfId="96" priority="219" operator="containsText" text="Extremo">
      <formula>NOT(ISERROR(SEARCH("Extremo",AQ15)))</formula>
    </cfRule>
  </conditionalFormatting>
  <conditionalFormatting sqref="N21">
    <cfRule type="containsText" dxfId="95" priority="136" operator="containsText" text="Muy Baja">
      <formula>NOT(ISERROR(SEARCH("Muy Baja",N21)))</formula>
    </cfRule>
    <cfRule type="containsText" dxfId="94" priority="137" operator="containsText" text="Baja">
      <formula>NOT(ISERROR(SEARCH("Baja",N21)))</formula>
    </cfRule>
    <cfRule type="containsText" dxfId="93" priority="138" operator="containsText" text="Media">
      <formula>NOT(ISERROR(SEARCH("Media",N21)))</formula>
    </cfRule>
    <cfRule type="containsText" dxfId="92" priority="139" operator="containsText" text="Alta">
      <formula>NOT(ISERROR(SEARCH("Alta",N21)))</formula>
    </cfRule>
    <cfRule type="containsText" dxfId="91" priority="140" operator="containsText" text="Muy Alta">
      <formula>NOT(ISERROR(SEARCH("Muy Alta",N21)))</formula>
    </cfRule>
  </conditionalFormatting>
  <conditionalFormatting sqref="P21">
    <cfRule type="containsText" dxfId="90" priority="146" operator="containsText" text="Leve">
      <formula>NOT(ISERROR(SEARCH("Leve",P21)))</formula>
    </cfRule>
    <cfRule type="containsText" dxfId="89" priority="147" operator="containsText" text="Menor">
      <formula>NOT(ISERROR(SEARCH("Menor",P21)))</formula>
    </cfRule>
    <cfRule type="containsText" dxfId="88" priority="149" operator="containsText" text="Mayor">
      <formula>NOT(ISERROR(SEARCH("Mayor",P21)))</formula>
    </cfRule>
    <cfRule type="containsText" dxfId="87" priority="150" operator="containsText" text="Catastrófico">
      <formula>NOT(ISERROR(SEARCH("Catastrófico",P21)))</formula>
    </cfRule>
  </conditionalFormatting>
  <conditionalFormatting sqref="P21:Q21">
    <cfRule type="containsText" dxfId="86" priority="148" operator="containsText" text="Moderado">
      <formula>NOT(ISERROR(SEARCH("Moderado",P21)))</formula>
    </cfRule>
  </conditionalFormatting>
  <conditionalFormatting sqref="Q21">
    <cfRule type="containsText" dxfId="85" priority="151" operator="containsText" text="Bajo">
      <formula>NOT(ISERROR(SEARCH("Bajo",Q21)))</formula>
    </cfRule>
    <cfRule type="containsText" dxfId="84" priority="152" operator="containsText" text="Alto">
      <formula>NOT(ISERROR(SEARCH("Alto",Q21)))</formula>
    </cfRule>
    <cfRule type="containsText" dxfId="83" priority="153" operator="containsText" text="Extremo">
      <formula>NOT(ISERROR(SEARCH("Extremo",Q21)))</formula>
    </cfRule>
  </conditionalFormatting>
  <conditionalFormatting sqref="AM21">
    <cfRule type="containsText" dxfId="82" priority="141" operator="containsText" text="Muy Baja">
      <formula>NOT(ISERROR(SEARCH("Muy Baja",AM21)))</formula>
    </cfRule>
    <cfRule type="containsText" dxfId="81" priority="142" operator="containsText" text="Baja">
      <formula>NOT(ISERROR(SEARCH("Baja",AM21)))</formula>
    </cfRule>
    <cfRule type="containsText" dxfId="80" priority="143" operator="containsText" text="Media">
      <formula>NOT(ISERROR(SEARCH("Media",AM21)))</formula>
    </cfRule>
    <cfRule type="containsText" dxfId="79" priority="144" operator="containsText" text="Alta">
      <formula>NOT(ISERROR(SEARCH("Alta",AM21)))</formula>
    </cfRule>
    <cfRule type="containsText" dxfId="78" priority="145" operator="containsText" text="Muy Alta">
      <formula>NOT(ISERROR(SEARCH("Muy Alta",AM21)))</formula>
    </cfRule>
  </conditionalFormatting>
  <conditionalFormatting sqref="N24">
    <cfRule type="containsText" dxfId="77" priority="84" operator="containsText" text="Muy Baja">
      <formula>NOT(ISERROR(SEARCH("Muy Baja",N24)))</formula>
    </cfRule>
    <cfRule type="containsText" dxfId="76" priority="85" operator="containsText" text="Baja">
      <formula>NOT(ISERROR(SEARCH("Baja",N24)))</formula>
    </cfRule>
    <cfRule type="containsText" dxfId="75" priority="86" operator="containsText" text="Media">
      <formula>NOT(ISERROR(SEARCH("Media",N24)))</formula>
    </cfRule>
    <cfRule type="containsText" dxfId="74" priority="87" operator="containsText" text="Alta">
      <formula>NOT(ISERROR(SEARCH("Alta",N24)))</formula>
    </cfRule>
    <cfRule type="containsText" dxfId="73" priority="88" operator="containsText" text="Muy Alta">
      <formula>NOT(ISERROR(SEARCH("Muy Alta",N24)))</formula>
    </cfRule>
  </conditionalFormatting>
  <conditionalFormatting sqref="P24">
    <cfRule type="containsText" dxfId="72" priority="94" operator="containsText" text="Leve">
      <formula>NOT(ISERROR(SEARCH("Leve",P24)))</formula>
    </cfRule>
    <cfRule type="containsText" dxfId="71" priority="95" operator="containsText" text="Menor">
      <formula>NOT(ISERROR(SEARCH("Menor",P24)))</formula>
    </cfRule>
    <cfRule type="containsText" dxfId="70" priority="97" operator="containsText" text="Mayor">
      <formula>NOT(ISERROR(SEARCH("Mayor",P24)))</formula>
    </cfRule>
    <cfRule type="containsText" dxfId="69" priority="98" operator="containsText" text="Catastrófico">
      <formula>NOT(ISERROR(SEARCH("Catastrófico",P24)))</formula>
    </cfRule>
  </conditionalFormatting>
  <conditionalFormatting sqref="P24:Q24">
    <cfRule type="containsText" dxfId="68" priority="96" operator="containsText" text="Moderado">
      <formula>NOT(ISERROR(SEARCH("Moderado",P24)))</formula>
    </cfRule>
  </conditionalFormatting>
  <conditionalFormatting sqref="Q24">
    <cfRule type="containsText" dxfId="67" priority="99" operator="containsText" text="Bajo">
      <formula>NOT(ISERROR(SEARCH("Bajo",Q24)))</formula>
    </cfRule>
    <cfRule type="containsText" dxfId="66" priority="100" operator="containsText" text="Alto">
      <formula>NOT(ISERROR(SEARCH("Alto",Q24)))</formula>
    </cfRule>
    <cfRule type="containsText" dxfId="65" priority="101" operator="containsText" text="Extremo">
      <formula>NOT(ISERROR(SEARCH("Extremo",Q24)))</formula>
    </cfRule>
  </conditionalFormatting>
  <conditionalFormatting sqref="AM24">
    <cfRule type="containsText" dxfId="64" priority="89" operator="containsText" text="Muy Baja">
      <formula>NOT(ISERROR(SEARCH("Muy Baja",AM24)))</formula>
    </cfRule>
    <cfRule type="containsText" dxfId="63" priority="90" operator="containsText" text="Baja">
      <formula>NOT(ISERROR(SEARCH("Baja",AM24)))</formula>
    </cfRule>
    <cfRule type="containsText" dxfId="62" priority="91" operator="containsText" text="Media">
      <formula>NOT(ISERROR(SEARCH("Media",AM24)))</formula>
    </cfRule>
    <cfRule type="containsText" dxfId="61" priority="92" operator="containsText" text="Alta">
      <formula>NOT(ISERROR(SEARCH("Alta",AM24)))</formula>
    </cfRule>
    <cfRule type="containsText" dxfId="60" priority="93" operator="containsText" text="Muy Alta">
      <formula>NOT(ISERROR(SEARCH("Muy Alta",AM24)))</formula>
    </cfRule>
  </conditionalFormatting>
  <conditionalFormatting sqref="AP24">
    <cfRule type="containsText" dxfId="59" priority="79" operator="containsText" text="Leve">
      <formula>NOT(ISERROR(SEARCH("Leve",AP24)))</formula>
    </cfRule>
    <cfRule type="containsText" dxfId="58" priority="80" operator="containsText" text="Menor">
      <formula>NOT(ISERROR(SEARCH("Menor",AP24)))</formula>
    </cfRule>
    <cfRule type="containsText" dxfId="57" priority="82" operator="containsText" text="Mayor">
      <formula>NOT(ISERROR(SEARCH("Mayor",AP24)))</formula>
    </cfRule>
    <cfRule type="containsText" dxfId="56" priority="83" operator="containsText" text="Catastrófico">
      <formula>NOT(ISERROR(SEARCH("Catastrófico",AP24)))</formula>
    </cfRule>
  </conditionalFormatting>
  <conditionalFormatting sqref="AP24:AQ24">
    <cfRule type="containsText" dxfId="55" priority="81" operator="containsText" text="Moderado">
      <formula>NOT(ISERROR(SEARCH("Moderado",AP24)))</formula>
    </cfRule>
  </conditionalFormatting>
  <conditionalFormatting sqref="AQ24">
    <cfRule type="containsText" dxfId="54" priority="102" operator="containsText" text="Bajo">
      <formula>NOT(ISERROR(SEARCH("Bajo",AQ24)))</formula>
    </cfRule>
    <cfRule type="containsText" dxfId="53" priority="103" operator="containsText" text="Alto">
      <formula>NOT(ISERROR(SEARCH("Alto",AQ24)))</formula>
    </cfRule>
    <cfRule type="containsText" dxfId="52" priority="104" operator="containsText" text="Extremo">
      <formula>NOT(ISERROR(SEARCH("Extremo",AQ24)))</formula>
    </cfRule>
  </conditionalFormatting>
  <conditionalFormatting sqref="N27">
    <cfRule type="containsText" dxfId="51" priority="32" operator="containsText" text="Muy Baja">
      <formula>NOT(ISERROR(SEARCH("Muy Baja",N27)))</formula>
    </cfRule>
    <cfRule type="containsText" dxfId="50" priority="33" operator="containsText" text="Baja">
      <formula>NOT(ISERROR(SEARCH("Baja",N27)))</formula>
    </cfRule>
    <cfRule type="containsText" dxfId="49" priority="34" operator="containsText" text="Media">
      <formula>NOT(ISERROR(SEARCH("Media",N27)))</formula>
    </cfRule>
    <cfRule type="containsText" dxfId="48" priority="35" operator="containsText" text="Alta">
      <formula>NOT(ISERROR(SEARCH("Alta",N27)))</formula>
    </cfRule>
    <cfRule type="containsText" dxfId="47" priority="36" operator="containsText" text="Muy Alta">
      <formula>NOT(ISERROR(SEARCH("Muy Alta",N27)))</formula>
    </cfRule>
  </conditionalFormatting>
  <conditionalFormatting sqref="P27">
    <cfRule type="containsText" dxfId="46" priority="42" operator="containsText" text="Leve">
      <formula>NOT(ISERROR(SEARCH("Leve",P27)))</formula>
    </cfRule>
    <cfRule type="containsText" dxfId="45" priority="43" operator="containsText" text="Menor">
      <formula>NOT(ISERROR(SEARCH("Menor",P27)))</formula>
    </cfRule>
    <cfRule type="containsText" dxfId="44" priority="45" operator="containsText" text="Mayor">
      <formula>NOT(ISERROR(SEARCH("Mayor",P27)))</formula>
    </cfRule>
    <cfRule type="containsText" dxfId="43" priority="46" operator="containsText" text="Catastrófico">
      <formula>NOT(ISERROR(SEARCH("Catastrófico",P27)))</formula>
    </cfRule>
  </conditionalFormatting>
  <conditionalFormatting sqref="P27:Q27">
    <cfRule type="containsText" dxfId="42" priority="44" operator="containsText" text="Moderado">
      <formula>NOT(ISERROR(SEARCH("Moderado",P27)))</formula>
    </cfRule>
  </conditionalFormatting>
  <conditionalFormatting sqref="Q27">
    <cfRule type="containsText" dxfId="41" priority="47" operator="containsText" text="Bajo">
      <formula>NOT(ISERROR(SEARCH("Bajo",Q27)))</formula>
    </cfRule>
    <cfRule type="containsText" dxfId="40" priority="48" operator="containsText" text="Alto">
      <formula>NOT(ISERROR(SEARCH("Alto",Q27)))</formula>
    </cfRule>
    <cfRule type="containsText" dxfId="39" priority="49" operator="containsText" text="Extremo">
      <formula>NOT(ISERROR(SEARCH("Extremo",Q27)))</formula>
    </cfRule>
  </conditionalFormatting>
  <conditionalFormatting sqref="AM27">
    <cfRule type="containsText" dxfId="38" priority="37" operator="containsText" text="Muy Baja">
      <formula>NOT(ISERROR(SEARCH("Muy Baja",AM27)))</formula>
    </cfRule>
    <cfRule type="containsText" dxfId="37" priority="38" operator="containsText" text="Baja">
      <formula>NOT(ISERROR(SEARCH("Baja",AM27)))</formula>
    </cfRule>
    <cfRule type="containsText" dxfId="36" priority="39" operator="containsText" text="Media">
      <formula>NOT(ISERROR(SEARCH("Media",AM27)))</formula>
    </cfRule>
    <cfRule type="containsText" dxfId="35" priority="40" operator="containsText" text="Alta">
      <formula>NOT(ISERROR(SEARCH("Alta",AM27)))</formula>
    </cfRule>
    <cfRule type="containsText" dxfId="34" priority="41" operator="containsText" text="Muy Alta">
      <formula>NOT(ISERROR(SEARCH("Muy Alta",AM27)))</formula>
    </cfRule>
  </conditionalFormatting>
  <conditionalFormatting sqref="AP27">
    <cfRule type="containsText" dxfId="33" priority="27" operator="containsText" text="Leve">
      <formula>NOT(ISERROR(SEARCH("Leve",AP27)))</formula>
    </cfRule>
    <cfRule type="containsText" dxfId="32" priority="28" operator="containsText" text="Menor">
      <formula>NOT(ISERROR(SEARCH("Menor",AP27)))</formula>
    </cfRule>
    <cfRule type="containsText" dxfId="31" priority="30" operator="containsText" text="Mayor">
      <formula>NOT(ISERROR(SEARCH("Mayor",AP27)))</formula>
    </cfRule>
    <cfRule type="containsText" dxfId="30" priority="31" operator="containsText" text="Catastrófico">
      <formula>NOT(ISERROR(SEARCH("Catastrófico",AP27)))</formula>
    </cfRule>
  </conditionalFormatting>
  <conditionalFormatting sqref="AP27:AQ27">
    <cfRule type="containsText" dxfId="29" priority="29" operator="containsText" text="Moderado">
      <formula>NOT(ISERROR(SEARCH("Moderado",AP27)))</formula>
    </cfRule>
  </conditionalFormatting>
  <conditionalFormatting sqref="AQ27">
    <cfRule type="containsText" dxfId="28" priority="50" operator="containsText" text="Bajo">
      <formula>NOT(ISERROR(SEARCH("Bajo",AQ27)))</formula>
    </cfRule>
    <cfRule type="containsText" dxfId="27" priority="51" operator="containsText" text="Alto">
      <formula>NOT(ISERROR(SEARCH("Alto",AQ27)))</formula>
    </cfRule>
    <cfRule type="containsText" dxfId="26" priority="52" operator="containsText" text="Extremo">
      <formula>NOT(ISERROR(SEARCH("Extremo",AQ27)))</formula>
    </cfRule>
  </conditionalFormatting>
  <conditionalFormatting sqref="N30 N33">
    <cfRule type="containsText" dxfId="25" priority="6" operator="containsText" text="Muy Baja">
      <formula>NOT(ISERROR(SEARCH("Muy Baja",N30)))</formula>
    </cfRule>
    <cfRule type="containsText" dxfId="24" priority="7" operator="containsText" text="Baja">
      <formula>NOT(ISERROR(SEARCH("Baja",N30)))</formula>
    </cfRule>
    <cfRule type="containsText" dxfId="23" priority="8" operator="containsText" text="Media">
      <formula>NOT(ISERROR(SEARCH("Media",N30)))</formula>
    </cfRule>
    <cfRule type="containsText" dxfId="22" priority="9" operator="containsText" text="Alta">
      <formula>NOT(ISERROR(SEARCH("Alta",N30)))</formula>
    </cfRule>
    <cfRule type="containsText" dxfId="21" priority="10" operator="containsText" text="Muy Alta">
      <formula>NOT(ISERROR(SEARCH("Muy Alta",N30)))</formula>
    </cfRule>
  </conditionalFormatting>
  <conditionalFormatting sqref="P30 P33">
    <cfRule type="containsText" dxfId="20" priority="16" operator="containsText" text="Leve">
      <formula>NOT(ISERROR(SEARCH("Leve",P30)))</formula>
    </cfRule>
    <cfRule type="containsText" dxfId="19" priority="17" operator="containsText" text="Menor">
      <formula>NOT(ISERROR(SEARCH("Menor",P30)))</formula>
    </cfRule>
    <cfRule type="containsText" dxfId="18" priority="19" operator="containsText" text="Mayor">
      <formula>NOT(ISERROR(SEARCH("Mayor",P30)))</formula>
    </cfRule>
    <cfRule type="containsText" dxfId="17" priority="20" operator="containsText" text="Catastrófico">
      <formula>NOT(ISERROR(SEARCH("Catastrófico",P30)))</formula>
    </cfRule>
  </conditionalFormatting>
  <conditionalFormatting sqref="P30:Q30 P33:Q33">
    <cfRule type="containsText" dxfId="16" priority="18" operator="containsText" text="Moderado">
      <formula>NOT(ISERROR(SEARCH("Moderado",P30)))</formula>
    </cfRule>
  </conditionalFormatting>
  <conditionalFormatting sqref="Q30 Q33">
    <cfRule type="containsText" dxfId="15" priority="21" operator="containsText" text="Bajo">
      <formula>NOT(ISERROR(SEARCH("Bajo",Q30)))</formula>
    </cfRule>
    <cfRule type="containsText" dxfId="14" priority="22" operator="containsText" text="Alto">
      <formula>NOT(ISERROR(SEARCH("Alto",Q30)))</formula>
    </cfRule>
    <cfRule type="containsText" dxfId="13" priority="23" operator="containsText" text="Extremo">
      <formula>NOT(ISERROR(SEARCH("Extremo",Q30)))</formula>
    </cfRule>
  </conditionalFormatting>
  <conditionalFormatting sqref="AM30 AM33">
    <cfRule type="containsText" dxfId="12" priority="11" operator="containsText" text="Muy Baja">
      <formula>NOT(ISERROR(SEARCH("Muy Baja",AM30)))</formula>
    </cfRule>
    <cfRule type="containsText" dxfId="11" priority="12" operator="containsText" text="Baja">
      <formula>NOT(ISERROR(SEARCH("Baja",AM30)))</formula>
    </cfRule>
    <cfRule type="containsText" dxfId="10" priority="13" operator="containsText" text="Media">
      <formula>NOT(ISERROR(SEARCH("Media",AM30)))</formula>
    </cfRule>
    <cfRule type="containsText" dxfId="9" priority="14" operator="containsText" text="Alta">
      <formula>NOT(ISERROR(SEARCH("Alta",AM30)))</formula>
    </cfRule>
    <cfRule type="containsText" dxfId="8" priority="15" operator="containsText" text="Muy Alta">
      <formula>NOT(ISERROR(SEARCH("Muy Alta",AM30)))</formula>
    </cfRule>
  </conditionalFormatting>
  <conditionalFormatting sqref="AP30 AP33">
    <cfRule type="containsText" dxfId="7" priority="1" operator="containsText" text="Leve">
      <formula>NOT(ISERROR(SEARCH("Leve",AP30)))</formula>
    </cfRule>
    <cfRule type="containsText" dxfId="6" priority="2" operator="containsText" text="Menor">
      <formula>NOT(ISERROR(SEARCH("Menor",AP30)))</formula>
    </cfRule>
    <cfRule type="containsText" dxfId="5" priority="4" operator="containsText" text="Mayor">
      <formula>NOT(ISERROR(SEARCH("Mayor",AP30)))</formula>
    </cfRule>
    <cfRule type="containsText" dxfId="4" priority="5" operator="containsText" text="Catastrófico">
      <formula>NOT(ISERROR(SEARCH("Catastrófico",AP30)))</formula>
    </cfRule>
  </conditionalFormatting>
  <conditionalFormatting sqref="AP30:AQ30 AP33:AQ33">
    <cfRule type="containsText" dxfId="3" priority="3" operator="containsText" text="Moderado">
      <formula>NOT(ISERROR(SEARCH("Moderado",AP30)))</formula>
    </cfRule>
  </conditionalFormatting>
  <conditionalFormatting sqref="AQ30 AQ33">
    <cfRule type="containsText" dxfId="2" priority="24" operator="containsText" text="Bajo">
      <formula>NOT(ISERROR(SEARCH("Bajo",AQ30)))</formula>
    </cfRule>
    <cfRule type="containsText" dxfId="1" priority="25" operator="containsText" text="Alto">
      <formula>NOT(ISERROR(SEARCH("Alto",AQ30)))</formula>
    </cfRule>
    <cfRule type="containsText" dxfId="0" priority="26" operator="containsText" text="Extremo">
      <formula>NOT(ISERROR(SEARCH("Extremo",AQ30)))</formula>
    </cfRule>
  </conditionalFormatting>
  <dataValidations count="16">
    <dataValidation type="list" allowBlank="1" showInputMessage="1" showErrorMessage="1" error="Seleccione un area de impacto" sqref="D15:D33" xr:uid="{00000000-0002-0000-0000-000000000000}">
      <formula1>"afectación económica,afectación reputacional,afectación económica y reputacional"</formula1>
    </dataValidation>
    <dataValidation type="list" allowBlank="1" showInputMessage="1" showErrorMessage="1" error="Seleccione un tipo de riesgo" sqref="I15:I33" xr:uid="{00000000-0002-0000-0000-000001000000}">
      <formula1>"Gestión,Corrupción,Seguridad de la Información,Ambiental,Laboral,Fiscal"</formula1>
    </dataValidation>
    <dataValidation type="list" allowBlank="1" showInputMessage="1" showErrorMessage="1" sqref="AE15:AE33" xr:uid="{00000000-0002-0000-0000-000002000000}">
      <formula1>"Documentado,Sin documentar"</formula1>
    </dataValidation>
    <dataValidation type="list" allowBlank="1" showInputMessage="1" showErrorMessage="1" sqref="AG15:AG33" xr:uid="{00000000-0002-0000-0000-000003000000}">
      <formula1>"Continua,Aleatoria"</formula1>
    </dataValidation>
    <dataValidation type="list" allowBlank="1" showInputMessage="1" showErrorMessage="1" sqref="AI15:AI33" xr:uid="{00000000-0002-0000-0000-000004000000}">
      <formula1>"Con registro,Sin registro"</formula1>
    </dataValidation>
    <dataValidation type="list" allowBlank="1" showInputMessage="1" showErrorMessage="1" sqref="AC15:AC33" xr:uid="{00000000-0002-0000-0000-000005000000}">
      <formula1>"Automático,Manual"</formula1>
    </dataValidation>
    <dataValidation type="list" allowBlank="1" showInputMessage="1" showErrorMessage="1" error="Seleccione un factor de riesgo" sqref="C15:C33" xr:uid="{00000000-0002-0000-0000-000006000000}">
      <formula1>"Procesos,Talento humano,Tecnología,Infraestructura,Evento externo"</formula1>
    </dataValidation>
    <dataValidation type="list" allowBlank="1" showInputMessage="1" showErrorMessage="1" error="Seleccione una clasificación del riesgo" sqref="J15:J33" xr:uid="{00000000-0002-0000-0000-000007000000}">
      <formula1>"Ejecución y administración de procesos,Fraude externo,Fraude interno,Fallas tecnológicas,Relaciones laborales,Usuarios, productos y prácticas,Daños a activos fijos/eventos externos"</formula1>
    </dataValidation>
    <dataValidation type="list" allowBlank="1" showInputMessage="1" showErrorMessage="1" error="Seleccione una frecuencia de la actividad en un periodo de un año" sqref="K15:K33" xr:uid="{00000000-0002-0000-0000-000008000000}">
      <formula1>"Máximo 2 veces,Entre 3 a 24 veces,Entre 24 a 500 veces,Entre 500 a 5000 veces,Mas de 5000 veces"</formula1>
    </dataValidation>
    <dataValidation type="list" allowBlank="1" showInputMessage="1" showErrorMessage="1" error="Seleccione una afectación económica y/o reputacional" sqref="L15:L33" xr:uid="{00000000-0002-0000-0000-000009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33" xr:uid="{00000000-0002-0000-0000-00000A000000}">
      <formula1>"Aceptar,Evitar,Compartir / Transferir,Reducir"</formula1>
    </dataValidation>
    <dataValidation type="list" allowBlank="1" showInputMessage="1" showErrorMessage="1" error="Seleccione si la posible afectación, cuenta con seguro o póliza" sqref="S15:S33" xr:uid="{00000000-0002-0000-0000-00000B000000}">
      <formula1>"Si,No"</formula1>
    </dataValidation>
    <dataValidation type="decimal" allowBlank="1" showInputMessage="1" showErrorMessage="1" error="Digite el porcentaje de la cobertura del seguro o póliza" sqref="T15:T33" xr:uid="{00000000-0002-0000-0000-00000C000000}">
      <formula1>0</formula1>
      <formula2>1</formula2>
    </dataValidation>
    <dataValidation type="list" allowBlank="1" showInputMessage="1" showErrorMessage="1" error="Seleccione el tipo de control" sqref="AA15:AA33" xr:uid="{00000000-0002-0000-0000-00000D000000}">
      <formula1>"Preventivo,Detectivo,Correctivo"</formula1>
    </dataValidation>
    <dataValidation type="list" allowBlank="1" showInputMessage="1" showErrorMessage="1" error="Seleccione el estado del plan de tratamiento" sqref="BC30:BC34 BC18:BC24 BC26" xr:uid="{00000000-0002-0000-0000-00000E000000}">
      <formula1>"En implementación,En ejecución,En seguimiento,Terminado"</formula1>
    </dataValidation>
    <dataValidation type="list" allowBlank="1" showInputMessage="1" showErrorMessage="1" prompt="Seleccione el estado del plan de tratamiento" sqref="BC15:BC17 BC27:BC29 BC25" xr:uid="{00000000-0002-0000-0000-00000F000000}">
      <formula1>"En implementación,En ejecución,En seguimiento,Terminado"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2025-03-11T16:07:00Z</dcterms:modified>
</cp:coreProperties>
</file>