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Users\SRIVEROS\Documents\GESTIÓN INTEGRAL DE RIESGOS\MAPAS DE RIESGOS Y OPORTUNIDADES 2025 - PARA PUBLICAR\"/>
    </mc:Choice>
  </mc:AlternateContent>
  <xr:revisionPtr revIDLastSave="0" documentId="13_ncr:1_{5C8FC88B-AB8E-4D85-9EFA-5B2BE8667160}" xr6:coauthVersionLast="47" xr6:coauthVersionMax="47" xr10:uidLastSave="{00000000-0000-0000-0000-000000000000}"/>
  <workbookProtection workbookAlgorithmName="SHA-512" workbookHashValue="7FV9QrrMqIO04vwe/v/Ng50WvCB4Tev1DW/raL7lBtS7jHKw6EZvdvtENU3vfZTcpapK4NfcXFTnflsZt5i4wg==" workbookSaltValue="KK0yApDrjIkQnbzpqiIBJg==" workbookSpinCount="100000" lockStructure="1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3" i="1" l="1"/>
  <c r="AP23" i="1"/>
  <c r="AO23" i="1"/>
  <c r="AM23" i="1"/>
  <c r="AL23" i="1"/>
  <c r="P23" i="1"/>
  <c r="O23" i="1"/>
  <c r="M23" i="1"/>
  <c r="N23" i="1" s="1"/>
  <c r="G23" i="1"/>
  <c r="P15" i="1"/>
  <c r="O15" i="1"/>
  <c r="Y15" i="1"/>
  <c r="G15" i="1"/>
  <c r="Y23" i="1"/>
  <c r="Y24" i="1"/>
  <c r="Y21" i="1"/>
  <c r="Y22" i="1"/>
  <c r="G20" i="1"/>
  <c r="Q23" i="1" l="1"/>
  <c r="Y17" i="1"/>
  <c r="Y18" i="1"/>
  <c r="Y19" i="1"/>
  <c r="Y20" i="1"/>
  <c r="AB23" i="1" l="1"/>
  <c r="AN23" i="1" s="1"/>
  <c r="AN24" i="1" s="1"/>
  <c r="AD23" i="1"/>
  <c r="AF23" i="1"/>
  <c r="AH23" i="1"/>
  <c r="AJ23" i="1"/>
  <c r="AB24" i="1"/>
  <c r="AD24" i="1"/>
  <c r="AF24" i="1"/>
  <c r="AH24" i="1"/>
  <c r="AJ24" i="1"/>
  <c r="AK23" i="1" l="1"/>
  <c r="AK24" i="1" s="1"/>
  <c r="G17" i="1"/>
  <c r="AD15" i="1" l="1"/>
  <c r="AD16" i="1"/>
  <c r="AB15" i="1"/>
  <c r="AB16" i="1"/>
  <c r="Y16" i="1" l="1"/>
  <c r="AJ22" i="1" l="1"/>
  <c r="AH22" i="1"/>
  <c r="AF22" i="1"/>
  <c r="AD22" i="1"/>
  <c r="AB22" i="1"/>
  <c r="AJ21" i="1"/>
  <c r="AH21" i="1"/>
  <c r="AF21" i="1"/>
  <c r="AD21" i="1"/>
  <c r="AB21" i="1"/>
  <c r="AJ20" i="1"/>
  <c r="AH20" i="1"/>
  <c r="AF20" i="1"/>
  <c r="AD20" i="1"/>
  <c r="AB20" i="1"/>
  <c r="P20" i="1"/>
  <c r="O20" i="1"/>
  <c r="AN20" i="1" s="1"/>
  <c r="AN21" i="1" s="1"/>
  <c r="M20" i="1"/>
  <c r="AJ19" i="1"/>
  <c r="AH19" i="1"/>
  <c r="AF19" i="1"/>
  <c r="AD19" i="1"/>
  <c r="AB19" i="1"/>
  <c r="AJ18" i="1"/>
  <c r="AH18" i="1"/>
  <c r="AF18" i="1"/>
  <c r="AD18" i="1"/>
  <c r="AB18" i="1"/>
  <c r="AJ17" i="1"/>
  <c r="AH17" i="1"/>
  <c r="AF17" i="1"/>
  <c r="AD17" i="1"/>
  <c r="AB17" i="1"/>
  <c r="P17" i="1"/>
  <c r="O17" i="1"/>
  <c r="AN17" i="1" s="1"/>
  <c r="AN18" i="1" s="1"/>
  <c r="M17" i="1"/>
  <c r="AN19" i="1" l="1"/>
  <c r="AO17" i="1" s="1"/>
  <c r="AP17" i="1" s="1"/>
  <c r="AN22" i="1"/>
  <c r="AO20" i="1" s="1"/>
  <c r="AP20" i="1" s="1"/>
  <c r="N20" i="1"/>
  <c r="Q20" i="1" s="1"/>
  <c r="AK20" i="1"/>
  <c r="AK21" i="1" s="1"/>
  <c r="AK22" i="1" s="1"/>
  <c r="AK17" i="1"/>
  <c r="AK18" i="1" s="1"/>
  <c r="AK19" i="1" s="1"/>
  <c r="N17" i="1"/>
  <c r="Q17" i="1" s="1"/>
  <c r="AL20" i="1" l="1"/>
  <c r="AM20" i="1" l="1"/>
  <c r="AQ20" i="1" s="1"/>
  <c r="AL17" i="1"/>
  <c r="AJ16" i="1"/>
  <c r="AJ15" i="1"/>
  <c r="AH15" i="1"/>
  <c r="AF15" i="1"/>
  <c r="AN15" i="1"/>
  <c r="AN16" i="1" s="1"/>
  <c r="M15" i="1"/>
  <c r="N15" i="1" l="1"/>
  <c r="Q15" i="1" s="1"/>
  <c r="AK15" i="1"/>
  <c r="AM17" i="1"/>
  <c r="AQ17" i="1" s="1"/>
  <c r="AK16" i="1" l="1"/>
  <c r="AO15" i="1"/>
  <c r="AP15" i="1" s="1"/>
  <c r="AL15" i="1" l="1"/>
  <c r="AM15" i="1" s="1"/>
  <c r="AQ15" i="1" l="1"/>
</calcChain>
</file>

<file path=xl/sharedStrings.xml><?xml version="1.0" encoding="utf-8"?>
<sst xmlns="http://schemas.openxmlformats.org/spreadsheetml/2006/main" count="287" uniqueCount="176">
  <si>
    <t>INSTITUTO DE FINANCIAMIENTO, PROMOCIÓN Y DESARROLLO DE IBAGUÉ - INFIBAGUÉ -</t>
  </si>
  <si>
    <t>CODIGO: FOR-GR-001</t>
  </si>
  <si>
    <t>MAPA DE RIESGOS Y OPORTUNIDADES POR PROCESO</t>
  </si>
  <si>
    <t>Página 1 de 1</t>
  </si>
  <si>
    <t>VERSIÓN: 04</t>
  </si>
  <si>
    <t>Descripción del Riesgo</t>
  </si>
  <si>
    <t xml:space="preserve">Causa(s) Raíz </t>
  </si>
  <si>
    <t>Area(s) de impacto</t>
  </si>
  <si>
    <t>Factor(es) de Riesgo</t>
  </si>
  <si>
    <t>Clasificación del riesgo</t>
  </si>
  <si>
    <t>Responsable</t>
  </si>
  <si>
    <t>Estado</t>
  </si>
  <si>
    <t>Implementación</t>
  </si>
  <si>
    <t>Documentación</t>
  </si>
  <si>
    <t>Frecuencia</t>
  </si>
  <si>
    <t>Evidencia</t>
  </si>
  <si>
    <t>Proceso:</t>
  </si>
  <si>
    <t>Objetivo:</t>
  </si>
  <si>
    <t>No. control</t>
  </si>
  <si>
    <t>Identificación del riesgo</t>
  </si>
  <si>
    <t>Actividad(es) / Punto(s) de Riesgo</t>
  </si>
  <si>
    <t>Zona de riesgo inherente</t>
  </si>
  <si>
    <t>Impacto inherente</t>
  </si>
  <si>
    <t>Probabilidad inherente</t>
  </si>
  <si>
    <t>Frecuencia de la actividad 
(por año)</t>
  </si>
  <si>
    <t>Tipo de control</t>
  </si>
  <si>
    <t>No. Plan de acción</t>
  </si>
  <si>
    <t xml:space="preserve">Fecha implementación </t>
  </si>
  <si>
    <t>Valoración del riesgo</t>
  </si>
  <si>
    <t>Probabilidad residual</t>
  </si>
  <si>
    <t>Impacto residual</t>
  </si>
  <si>
    <t>Zona de riesgo residual</t>
  </si>
  <si>
    <t>Atributos de eficiencia</t>
  </si>
  <si>
    <t>Atributos informativos</t>
  </si>
  <si>
    <t>R1</t>
  </si>
  <si>
    <t>Referencia</t>
  </si>
  <si>
    <t>Cobertura del seguro o la póliza</t>
  </si>
  <si>
    <t>Indicador</t>
  </si>
  <si>
    <t>Resultado</t>
  </si>
  <si>
    <t xml:space="preserve">Denominación </t>
  </si>
  <si>
    <t>Descripción</t>
  </si>
  <si>
    <t>Fecha</t>
  </si>
  <si>
    <t>Acción</t>
  </si>
  <si>
    <t>Complemento</t>
  </si>
  <si>
    <t>Descripcion del control</t>
  </si>
  <si>
    <t>Evidencia(s) y/o soporte(s)</t>
  </si>
  <si>
    <t>Responsable(s)</t>
  </si>
  <si>
    <t>Responsable:</t>
  </si>
  <si>
    <t>Recursos necesarios</t>
  </si>
  <si>
    <t>Plan(es) de tratamiento</t>
  </si>
  <si>
    <t>Riesgo residual</t>
  </si>
  <si>
    <t>Control(es)</t>
  </si>
  <si>
    <t>Opcion(es)</t>
  </si>
  <si>
    <t>EVALUACIÓN DE RIESGO</t>
  </si>
  <si>
    <t>Analisis del riesgo</t>
  </si>
  <si>
    <t>TRATAMIENTO DEL RIESGO</t>
  </si>
  <si>
    <t>Opcion(es) de tratamiento</t>
  </si>
  <si>
    <t>SEGUIMIENTO Y REVISIÓN</t>
  </si>
  <si>
    <t>R2</t>
  </si>
  <si>
    <t>R3</t>
  </si>
  <si>
    <t>Tipo de riesgo</t>
  </si>
  <si>
    <t>Afectación económica y/o reputacional</t>
  </si>
  <si>
    <t>¿Cuenta con seguro o póliza?</t>
  </si>
  <si>
    <t>Oportunidad(es)</t>
  </si>
  <si>
    <t>Causa / Circunstancia inmediata</t>
  </si>
  <si>
    <t>Vigente desde: 2023/05/04</t>
  </si>
  <si>
    <t>Procesos</t>
  </si>
  <si>
    <t>afectación económica y reputacional</t>
  </si>
  <si>
    <t>Evitar</t>
  </si>
  <si>
    <t>No</t>
  </si>
  <si>
    <t>Preventivo</t>
  </si>
  <si>
    <t>Manual</t>
  </si>
  <si>
    <t>Documentado</t>
  </si>
  <si>
    <t>Continua</t>
  </si>
  <si>
    <t>Con registro</t>
  </si>
  <si>
    <t>Reducir</t>
  </si>
  <si>
    <t>Correctivo</t>
  </si>
  <si>
    <t>Aleatoria</t>
  </si>
  <si>
    <t>R4</t>
  </si>
  <si>
    <t>Detectivo</t>
  </si>
  <si>
    <t>Sin documentar</t>
  </si>
  <si>
    <t xml:space="preserve">Humanos, logísticos, papelería, tecnológicos </t>
  </si>
  <si>
    <t>Corrupción</t>
  </si>
  <si>
    <t>Talento humano</t>
  </si>
  <si>
    <t>Seguridad de la Información</t>
  </si>
  <si>
    <t>Ejecución y administración de procesos</t>
  </si>
  <si>
    <t xml:space="preserve">* Comunicaciones internas 
*Correos electrónicos </t>
  </si>
  <si>
    <t>Entre 100 y 500 SMLMV o fectación a nivel municipal/departamental</t>
  </si>
  <si>
    <t>* Mesas de trabajo
* cronogramas de trabajo
* comunicaciones internas
* planes de trabajo</t>
  </si>
  <si>
    <t xml:space="preserve">Gestión de Control Disciplinario </t>
  </si>
  <si>
    <t>Adelantar las acciones disciplinarias que permitan determinar la responsabilidad de los servidores y ex servidores públicos del Instituto, en la incursión de conductas que presuntamente constituyan una falta disciplinaria, así como implementar estrategias de prevención y 
sensibilización frente a conductas disciplinariamente relevantes.</t>
  </si>
  <si>
    <t xml:space="preserve">se apliquen indebidamente las disposiciones legales en materia disciplinaria </t>
  </si>
  <si>
    <t>Entre 3 a 24 veces</t>
  </si>
  <si>
    <t xml:space="preserve">El jefe de la oficina asesora de control disciplinario y la asesora adscrita a la Secrearía General </t>
  </si>
  <si>
    <t xml:space="preserve">con el fin de adoptar decisiones ajustada a derecho </t>
  </si>
  <si>
    <t xml:space="preserve">a través de la matriz de aspectos legales </t>
  </si>
  <si>
    <t xml:space="preserve"> sanciones disciplinarias y/o penales </t>
  </si>
  <si>
    <t xml:space="preserve"> actualización normativa permanente del proceso </t>
  </si>
  <si>
    <t xml:space="preserve">* Matriz de aspectos legales </t>
  </si>
  <si>
    <t xml:space="preserve">* Expedientes 
* Decisiones adoptadas 
* Matriz de aspectos legales </t>
  </si>
  <si>
    <t xml:space="preserve">Se emitirán comunicaciones internas , sensibilizando sobre los procedimientos relacionados con buenas prácticas administrativas, contractuales y legales en general. </t>
  </si>
  <si>
    <t>Aplicación de las disposiciones legales vigentes, en las actividades del proceso.</t>
  </si>
  <si>
    <t>Adelantar procedimiento disciplinario ordinario
(Indagación preliminar, Investigación, Juzgamiento y fallo)</t>
  </si>
  <si>
    <t>desconocimiento, descuido, presentación de documentación falsa, demoras en el proceso, o  no contar con la información de manera oportuna</t>
  </si>
  <si>
    <t xml:space="preserve">demora o atraso en los trámites de los procesos disciplinarios </t>
  </si>
  <si>
    <t xml:space="preserve">1. Aplicación de principios legales y constitucionales, garantía del derecho al debido proceso. 
2. Aplicación de términos legales
3. Plan anticorrupción 
4. Seguridad jurídica </t>
  </si>
  <si>
    <t xml:space="preserve">para realizar la debida aplicación de las disposiciones normativas en temas disciplinarios. </t>
  </si>
  <si>
    <t>planeará , socilitará y participará en la capacitación de los responsables del proceso y funcionarios sobre buenas prácticas y responsabilidad disciplinaria</t>
  </si>
  <si>
    <t>realizará un control de términos de cada proceso disciplinario  iniciado , adicionalmente se realizará seguimiento y control de todas las quejas recibidas</t>
  </si>
  <si>
    <t xml:space="preserve"> con el fin de iniciar los debidos procesos, y en caso de no no ser aplicable el inicio de un proceso,  realizar las debidas respuesta con fundamento de ley para los quejosos. </t>
  </si>
  <si>
    <t xml:space="preserve">* Herramienta para el control de procesos y quejas , con sus respectivas respuestas o procesos iniciados. </t>
  </si>
  <si>
    <t xml:space="preserve">* Registros de asistencia/registro fotográfico  
*Convocatorias 
*Comunicaciones internas y externas </t>
  </si>
  <si>
    <t xml:space="preserve">* Remisiones
*Denuncias 
*Comunicaciones internas y externas 
</t>
  </si>
  <si>
    <t>fallas en los sistemas y medios de comunicación de la entidad, para notificar las decisiones en materia disciplinaria.</t>
  </si>
  <si>
    <t xml:space="preserve"> 
nulidades , sanciones o demandas contra la entidad</t>
  </si>
  <si>
    <t xml:space="preserve">1. Capacitaciones 
2. Mejoramiento de los sistemas y medios de capacitación.
3.  implementación de nuevas tecnologías 
</t>
  </si>
  <si>
    <t>Ampliar los canales de comunicación ( Publicación pagina Web, Carteleras, entrega personal y notificación por correo electrónico)</t>
  </si>
  <si>
    <t xml:space="preserve">apoyarse en otros dispositivos como medios para convocar al funcionario a que se notifique, </t>
  </si>
  <si>
    <t xml:space="preserve"> ejemplo:  Llamadas o medios magnéticos a funcionarios , sus jefes inmediatos o a los sujetos procesales, para que se acerquen a recibir las comunicaciones o notificaciones</t>
  </si>
  <si>
    <t xml:space="preserve">* registros de llamadas 
* chat de inbox de la entidad </t>
  </si>
  <si>
    <t xml:space="preserve">con el fin de establecer una efectiva notificación de las decisiones en materia discplinaria </t>
  </si>
  <si>
    <t xml:space="preserve"> harán seguimiento a los envíos realizados por correo certificado </t>
  </si>
  <si>
    <t xml:space="preserve">* matriz de seguimiento a procesos 
* guías de envío 
* plataforma de correspondencia 
* expedientes </t>
  </si>
  <si>
    <t xml:space="preserve"> en los casos aplicables , sobre las decisiones que se adopten en materia disciplinaria </t>
  </si>
  <si>
    <t xml:space="preserve">* página web 
*registro fotográfico de cartelera 
* constancias de notificación </t>
  </si>
  <si>
    <t xml:space="preserve">a fin de garantizar la legalidad de los procesos y procedimientos llevados a cabo por el proceso. </t>
  </si>
  <si>
    <t>Se implementará  a través de herramientas ofimáticas, los controles necesarios para evidenciar de manera efectiva el estado de cada uno de los procesos</t>
  </si>
  <si>
    <t xml:space="preserve">
*plataformas (sistema interno)
*excel</t>
  </si>
  <si>
    <t xml:space="preserve">* registro aisistencias a mesas de trabajo  
* Convocatorias 
* Comunicaciones internas y externas 
</t>
  </si>
  <si>
    <t xml:space="preserve">* Se capacitará al personal en buenas prácticas , ética profesional, régimen sancionatorio, código único disciplinario en general y normatividad concordante o complementaria.
 </t>
  </si>
  <si>
    <t xml:space="preserve"> iniciarán los procesos y/o  remitirán a autoridades competentes por maniobras ilgelaes dentro de los procesos disciplinarios. </t>
  </si>
  <si>
    <t xml:space="preserve">En el momento de evidenciar alguna anomalía, fraude, maniobra dilatoria o ilegal en el marco de los procesos disciplinarios , se realizará la remisión a la autoridad competente y/o a iniciar los procesos a que haya lugar. </t>
  </si>
  <si>
    <t xml:space="preserve">Humanos,  papelería, tecnológicos </t>
  </si>
  <si>
    <t xml:space="preserve">violación al artículo 95 de la Ley 734 de 2002 (derogada parcialmente por la Ley 1952 de 2019), concordante con el artículo 15 de la Constitución Política de Colombia </t>
  </si>
  <si>
    <t xml:space="preserve">Desarrollo de las actividades del proceso, aplicación del debido proceso en las actuaciones disciplinarias. </t>
  </si>
  <si>
    <t xml:space="preserve">con el fin de evitar sanciones y brindar garantías a los investigados  </t>
  </si>
  <si>
    <t xml:space="preserve">aplicarán con estricto cumplimiento las disposiciones legales en materia de reserva de la información </t>
  </si>
  <si>
    <t xml:space="preserve">con el fin de evitar sanciones y brindar garantías a los investigados </t>
  </si>
  <si>
    <t xml:space="preserve">garantizaran las seguridad, inalteración  y debida custodia de los expedientes, dando cumplimiento a las disposiciones que regulan la materia, de orden disciplinario y de gestión de arvhico documental, </t>
  </si>
  <si>
    <t xml:space="preserve">* expedientes 
* registro fotográficos de los expedientes y su almacenamiento 
*archivo documental debidamente clasificado y custodiado </t>
  </si>
  <si>
    <t xml:space="preserve">* comunicaciones internas y/o externas.
* Matriz de aspectos legales 
</t>
  </si>
  <si>
    <t xml:space="preserve">Se realizará un seguimiento exahustivo a través de la implementación de rutas y herramientas de control, para garantizar la notificación de las actuaciones en materia disciplinaria de coformidad con la normatividad vigente. </t>
  </si>
  <si>
    <t xml:space="preserve">*actas
*certificados empresas de envíos 
*Herramienta excel con los tipos de notificaciones realizadas de cada proceso.
*extractos de ventanilla de correspondencia 
registro fotográfico carterlera 
</t>
  </si>
  <si>
    <t xml:space="preserve">100% de procesos notificados conforme a normatividad vigente </t>
  </si>
  <si>
    <t xml:space="preserve"> </t>
  </si>
  <si>
    <t xml:space="preserve">El jefe de la oficina asesora de control disciplinario y la asesora adscrita a la Secrearía General  / Gestión tecnológica </t>
  </si>
  <si>
    <t xml:space="preserve">* Comunicaciones internas 
*Correos electrónicos 
* Seguimiento a notificaciones </t>
  </si>
  <si>
    <t xml:space="preserve">utilizar los mecanismos e instrumentos institucionales para convocar a los funcionarios para la respectiva notificación personal a los procesos disciplinarios. </t>
  </si>
  <si>
    <t xml:space="preserve">Humanos, tecnológicos  papelería, tecnológicos </t>
  </si>
  <si>
    <t xml:space="preserve">* registros de llamadas
* correos 
* comunicaciones escritas internas 
</t>
  </si>
  <si>
    <t xml:space="preserve">       </t>
  </si>
  <si>
    <t xml:space="preserve">se realizará  la verificación de los aspectos legales del proceso y actualización permanente de estos aspectos a través de la matriz de aspectos legales. </t>
  </si>
  <si>
    <t xml:space="preserve">Humanos,  tecnológicos </t>
  </si>
  <si>
    <t xml:space="preserve">* matriz de aspectos legales 
* consultas en plataformas 
</t>
  </si>
  <si>
    <t xml:space="preserve">El jefe de la oficina asesora de control disciplinario / la asesora adscrita a la Secrearía General  </t>
  </si>
  <si>
    <t xml:space="preserve">se realizará la debida disposición del archivo de los expedientes procesados y en proceso, en condiciones locativas óptimas, con buenas prácticas archivisticas, para garantizar la integridad de los mismos </t>
  </si>
  <si>
    <t xml:space="preserve">El jefe de la oficina asesora de control disciplinario / la asesora adscrita a la Secrearía General / Secretaría General / Gestión de archivo  </t>
  </si>
  <si>
    <t xml:space="preserve">* registros fotográficos 
*archivos documentales 
* actas 
</t>
  </si>
  <si>
    <t>En ejecución</t>
  </si>
  <si>
    <t xml:space="preserve">oficina de gestión de riesgos </t>
  </si>
  <si>
    <t xml:space="preserve">implementar nuevas tecnologías y/o mecanismos legalmente habilitados para realizar las respectivas notificaciones en los procesos. </t>
  </si>
  <si>
    <t xml:space="preserve">N° de procesos disciplinarios / N° de procesos prescritos * 100% </t>
  </si>
  <si>
    <t xml:space="preserve">Etapa de juzgamiento o fallo: Jefe de oficina de control disciplinario 
Etapa indagación preliminar: Asesora 105 02 instrucción disciplinaria </t>
  </si>
  <si>
    <t>* se presentó una nulidad (baja el indicador)</t>
  </si>
  <si>
    <t xml:space="preserve">1. Actualización normativa  permanente 
2. Mesas de actualización normativa de los responsables del proceso
3. Fortalecimiento de equipo de trabajo
4. Mejora en la imagen institucional
</t>
  </si>
  <si>
    <t>El jefe de la oficina de control disciplinario y la asesora de Instrucción</t>
  </si>
  <si>
    <t xml:space="preserve">Se realizará la planeación, programación e implementación de mesas de trabajo tanto al líder del proceso y a la asesora de instrucción, sobre los temas relacionados con derecho disciplinario, en especial deberes, derechos, responsabilidad, faltas y tipos de faltas disciplinarias.  </t>
  </si>
  <si>
    <t># mesas de trabajo de actualización normativa</t>
  </si>
  <si>
    <t>enero-diciembre 2025</t>
  </si>
  <si>
    <t xml:space="preserve">Actualizacion notmativa permanente con el fin de aplicar el código único disciplinario con sus actualizaciones vigentes, la constitución política y la jurisprudencia aplicables. </t>
  </si>
  <si>
    <t>En implementación</t>
  </si>
  <si>
    <t>El jefe de la oficina asesora de control disciplinario y la asesora de instrucción</t>
  </si>
  <si>
    <t xml:space="preserve">Deficiencias en el proceso de notificación de los procesos disciplinarios </t>
  </si>
  <si>
    <t xml:space="preserve">
2. Garantías al debido proceso </t>
  </si>
  <si>
    <t xml:space="preserve">Observaciones generales </t>
  </si>
  <si>
    <t>cero (0) sanciones, nulidades o demandas contra la entidad por violación al debido proceso, violación al artículo 95 de la Ley 734 de 2002 (derogada parcialmente por la Ley 1952 de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</si>
</sst>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6" fillId="0" borderId="0" xfId="0" applyFont="1"/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/>
    <xf numFmtId="0" fontId="6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textRotation="90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textRotation="90" wrapText="1"/>
      <protection hidden="1"/>
    </xf>
    <xf numFmtId="0" fontId="9" fillId="4" borderId="9" xfId="0" applyFont="1" applyFill="1" applyBorder="1" applyAlignment="1" applyProtection="1">
      <alignment horizontal="center" vertical="center" textRotation="90" wrapText="1"/>
      <protection hidden="1"/>
    </xf>
    <xf numFmtId="0" fontId="9" fillId="4" borderId="9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textRotation="90" wrapText="1"/>
      <protection locked="0"/>
    </xf>
    <xf numFmtId="9" fontId="6" fillId="5" borderId="5" xfId="1" applyFont="1" applyFill="1" applyBorder="1" applyAlignment="1" applyProtection="1">
      <alignment horizontal="center" vertical="center" wrapText="1"/>
      <protection hidden="1"/>
    </xf>
    <xf numFmtId="9" fontId="6" fillId="5" borderId="5" xfId="1" applyFont="1" applyFill="1" applyBorder="1" applyAlignment="1" applyProtection="1">
      <alignment horizontal="center" vertical="center" wrapText="1"/>
      <protection locked="0"/>
    </xf>
    <xf numFmtId="9" fontId="6" fillId="5" borderId="5" xfId="1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textRotation="90" wrapText="1"/>
      <protection locked="0"/>
    </xf>
    <xf numFmtId="9" fontId="6" fillId="5" borderId="1" xfId="1" applyFont="1" applyFill="1" applyBorder="1" applyAlignment="1" applyProtection="1">
      <alignment horizontal="center" vertical="center" wrapText="1"/>
      <protection hidden="1"/>
    </xf>
    <xf numFmtId="9" fontId="6" fillId="5" borderId="1" xfId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textRotation="90" wrapText="1"/>
      <protection locked="0"/>
    </xf>
    <xf numFmtId="9" fontId="6" fillId="5" borderId="8" xfId="1" applyFont="1" applyFill="1" applyBorder="1" applyAlignment="1" applyProtection="1">
      <alignment horizontal="center" vertical="center" wrapText="1"/>
      <protection hidden="1"/>
    </xf>
    <xf numFmtId="9" fontId="6" fillId="5" borderId="8" xfId="1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5" borderId="31" xfId="0" applyFont="1" applyFill="1" applyBorder="1" applyAlignment="1" applyProtection="1">
      <alignment horizontal="center" vertical="center" wrapText="1"/>
      <protection locked="0"/>
    </xf>
    <xf numFmtId="0" fontId="9" fillId="4" borderId="3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>
      <alignment horizontal="center" vertical="center" wrapText="1"/>
    </xf>
    <xf numFmtId="17" fontId="6" fillId="0" borderId="19" xfId="0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5" borderId="5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textRotation="90"/>
      <protection locked="0"/>
    </xf>
    <xf numFmtId="9" fontId="6" fillId="5" borderId="5" xfId="1" applyFont="1" applyFill="1" applyBorder="1" applyAlignment="1" applyProtection="1">
      <alignment horizontal="center" vertical="center"/>
      <protection hidden="1"/>
    </xf>
    <xf numFmtId="9" fontId="6" fillId="5" borderId="5" xfId="1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" fontId="6" fillId="0" borderId="1" xfId="0" applyNumberFormat="1" applyFont="1" applyBorder="1" applyAlignment="1" applyProtection="1">
      <alignment horizontal="center" vertical="center"/>
      <protection locked="0"/>
    </xf>
    <xf numFmtId="17" fontId="6" fillId="0" borderId="19" xfId="0" applyNumberFormat="1" applyFont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textRotation="90"/>
      <protection locked="0"/>
    </xf>
    <xf numFmtId="9" fontId="6" fillId="5" borderId="1" xfId="1" applyFont="1" applyFill="1" applyBorder="1" applyAlignment="1" applyProtection="1">
      <alignment horizontal="center" vertical="center"/>
      <protection hidden="1"/>
    </xf>
    <xf numFmtId="9" fontId="6" fillId="5" borderId="1" xfId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9" fontId="6" fillId="0" borderId="5" xfId="1" applyFont="1" applyBorder="1" applyAlignment="1" applyProtection="1">
      <alignment vertical="center"/>
      <protection locked="0"/>
    </xf>
    <xf numFmtId="9" fontId="6" fillId="0" borderId="1" xfId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  <protection locked="0"/>
    </xf>
    <xf numFmtId="9" fontId="6" fillId="5" borderId="1" xfId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9" fontId="6" fillId="5" borderId="19" xfId="1" applyFont="1" applyFill="1" applyBorder="1" applyAlignment="1" applyProtection="1">
      <alignment horizontal="center" vertical="center" wrapText="1"/>
      <protection locked="0"/>
    </xf>
    <xf numFmtId="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9" fontId="6" fillId="5" borderId="5" xfId="1" applyFont="1" applyFill="1" applyBorder="1" applyAlignment="1" applyProtection="1">
      <alignment horizontal="center" vertical="center" wrapText="1"/>
    </xf>
    <xf numFmtId="9" fontId="6" fillId="5" borderId="1" xfId="1" applyFont="1" applyFill="1" applyBorder="1" applyAlignment="1" applyProtection="1">
      <alignment horizontal="center" vertical="center" wrapText="1"/>
    </xf>
    <xf numFmtId="9" fontId="6" fillId="5" borderId="8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6" borderId="23" xfId="0" applyFont="1" applyFill="1" applyBorder="1" applyAlignment="1">
      <alignment horizontal="center"/>
    </xf>
    <xf numFmtId="0" fontId="10" fillId="6" borderId="19" xfId="0" applyFont="1" applyFill="1" applyBorder="1" applyAlignment="1">
      <alignment horizontal="center"/>
    </xf>
    <xf numFmtId="0" fontId="10" fillId="6" borderId="27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9" fontId="6" fillId="0" borderId="5" xfId="1" applyFont="1" applyBorder="1" applyAlignment="1" applyProtection="1">
      <alignment horizontal="center" vertical="center" wrapText="1"/>
    </xf>
    <xf numFmtId="9" fontId="6" fillId="0" borderId="1" xfId="1" applyFont="1" applyBorder="1" applyAlignment="1" applyProtection="1">
      <alignment horizontal="center" vertical="center" wrapText="1"/>
    </xf>
    <xf numFmtId="9" fontId="6" fillId="0" borderId="8" xfId="1" applyFont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9" fontId="6" fillId="0" borderId="19" xfId="0" applyNumberFormat="1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9" fontId="6" fillId="0" borderId="5" xfId="1" applyFont="1" applyBorder="1" applyAlignment="1" applyProtection="1">
      <alignment horizontal="center" vertical="center" wrapText="1"/>
      <protection locked="0"/>
    </xf>
    <xf numFmtId="9" fontId="6" fillId="0" borderId="1" xfId="1" applyFont="1" applyBorder="1" applyAlignment="1" applyProtection="1">
      <alignment horizontal="center" vertical="center" wrapText="1"/>
      <protection locked="0"/>
    </xf>
    <xf numFmtId="9" fontId="6" fillId="0" borderId="8" xfId="1" applyFont="1" applyBorder="1" applyAlignment="1" applyProtection="1">
      <alignment horizontal="center" vertical="center" wrapText="1"/>
      <protection locked="0"/>
    </xf>
    <xf numFmtId="9" fontId="6" fillId="5" borderId="31" xfId="1" applyFont="1" applyFill="1" applyBorder="1" applyAlignment="1" applyProtection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9" fontId="6" fillId="0" borderId="31" xfId="1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164" fontId="6" fillId="0" borderId="19" xfId="0" applyNumberFormat="1" applyFont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Border="1" applyAlignment="1" applyProtection="1">
      <alignment horizontal="center" vertical="center" wrapText="1"/>
      <protection locked="0"/>
    </xf>
    <xf numFmtId="164" fontId="6" fillId="0" borderId="22" xfId="0" applyNumberFormat="1" applyFont="1" applyBorder="1" applyAlignment="1" applyProtection="1">
      <alignment horizontal="center" vertical="center" wrapText="1"/>
      <protection locked="0"/>
    </xf>
    <xf numFmtId="9" fontId="6" fillId="5" borderId="19" xfId="1" applyFont="1" applyFill="1" applyBorder="1" applyAlignment="1" applyProtection="1">
      <alignment horizontal="center" vertical="center" wrapText="1"/>
    </xf>
    <xf numFmtId="9" fontId="6" fillId="5" borderId="22" xfId="1" applyFont="1" applyFill="1" applyBorder="1" applyAlignment="1" applyProtection="1">
      <alignment horizontal="center" vertical="center" wrapText="1"/>
    </xf>
    <xf numFmtId="9" fontId="6" fillId="5" borderId="19" xfId="1" applyFont="1" applyFill="1" applyBorder="1" applyAlignment="1" applyProtection="1">
      <alignment horizontal="center" vertical="center"/>
    </xf>
    <xf numFmtId="9" fontId="6" fillId="5" borderId="22" xfId="1" applyFont="1" applyFill="1" applyBorder="1" applyAlignment="1" applyProtection="1">
      <alignment horizontal="center" vertical="center"/>
    </xf>
    <xf numFmtId="9" fontId="6" fillId="0" borderId="19" xfId="1" applyFont="1" applyBorder="1" applyAlignment="1" applyProtection="1">
      <alignment horizontal="center" vertical="center"/>
    </xf>
    <xf numFmtId="9" fontId="6" fillId="0" borderId="22" xfId="1" applyFont="1" applyBorder="1" applyAlignment="1" applyProtection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7" fillId="5" borderId="36" xfId="0" applyFont="1" applyFill="1" applyBorder="1" applyAlignment="1">
      <alignment horizontal="center" vertical="center" wrapText="1"/>
    </xf>
    <xf numFmtId="0" fontId="16" fillId="7" borderId="3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17" fontId="6" fillId="0" borderId="1" xfId="0" applyNumberFormat="1" applyFont="1" applyBorder="1" applyAlignment="1" applyProtection="1">
      <alignment horizontal="center" vertical="center" wrapText="1"/>
      <protection locked="0"/>
    </xf>
    <xf numFmtId="9" fontId="6" fillId="0" borderId="31" xfId="1" applyFont="1" applyBorder="1" applyAlignment="1" applyProtection="1">
      <alignment horizontal="center" vertical="center" wrapText="1"/>
      <protection locked="0"/>
    </xf>
    <xf numFmtId="0" fontId="6" fillId="5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 applyProtection="1">
      <alignment horizontal="center" vertical="center" textRotation="90" wrapText="1"/>
      <protection locked="0"/>
    </xf>
    <xf numFmtId="9" fontId="6" fillId="5" borderId="31" xfId="1" applyFont="1" applyFill="1" applyBorder="1" applyAlignment="1" applyProtection="1">
      <alignment horizontal="center" vertical="center" wrapText="1"/>
      <protection hidden="1"/>
    </xf>
    <xf numFmtId="9" fontId="6" fillId="5" borderId="31" xfId="1" applyFont="1" applyFill="1" applyBorder="1" applyAlignment="1" applyProtection="1">
      <alignment horizontal="center" vertical="center" wrapText="1"/>
      <protection locked="0"/>
    </xf>
    <xf numFmtId="17" fontId="6" fillId="0" borderId="31" xfId="0" applyNumberFormat="1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textRotation="90" wrapText="1"/>
      <protection locked="0"/>
    </xf>
    <xf numFmtId="17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9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76200</xdr:rowOff>
    </xdr:from>
    <xdr:to>
      <xdr:col>3</xdr:col>
      <xdr:colOff>523875</xdr:colOff>
      <xdr:row>3</xdr:row>
      <xdr:rowOff>166727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76200"/>
          <a:ext cx="3333749" cy="1281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5"/>
  <sheetViews>
    <sheetView tabSelected="1" topLeftCell="AL13" zoomScale="80" zoomScaleNormal="80" zoomScaleSheetLayoutView="30" workbookViewId="0">
      <selection activeCell="AQ23" sqref="AQ23:AQ25"/>
    </sheetView>
  </sheetViews>
  <sheetFormatPr baseColWidth="10" defaultColWidth="10.85546875" defaultRowHeight="14.25" x14ac:dyDescent="0.2"/>
  <cols>
    <col min="1" max="1" width="10.85546875" style="1" customWidth="1"/>
    <col min="2" max="2" width="20.42578125" style="1" customWidth="1"/>
    <col min="3" max="3" width="16.28515625" style="1" customWidth="1"/>
    <col min="4" max="4" width="16.140625" style="1" customWidth="1"/>
    <col min="5" max="5" width="19" style="1" customWidth="1"/>
    <col min="6" max="6" width="19.85546875" style="1" customWidth="1"/>
    <col min="7" max="7" width="45.28515625" style="1" customWidth="1"/>
    <col min="8" max="8" width="35.42578125" style="1" customWidth="1"/>
    <col min="9" max="9" width="25.42578125" style="1" customWidth="1"/>
    <col min="10" max="10" width="19.42578125" style="1" customWidth="1"/>
    <col min="11" max="11" width="23" style="1" customWidth="1"/>
    <col min="12" max="12" width="24" style="1" customWidth="1"/>
    <col min="13" max="13" width="11.140625" style="1" customWidth="1"/>
    <col min="14" max="14" width="11.42578125" style="1" customWidth="1"/>
    <col min="15" max="15" width="11.140625" style="1" customWidth="1"/>
    <col min="16" max="16" width="11.42578125" style="1" customWidth="1"/>
    <col min="17" max="17" width="45.140625" style="1" customWidth="1"/>
    <col min="18" max="18" width="16.140625" style="1" customWidth="1"/>
    <col min="19" max="19" width="14.42578125" style="1" customWidth="1"/>
    <col min="20" max="20" width="16.42578125" style="1" customWidth="1"/>
    <col min="21" max="21" width="10.85546875" style="1" customWidth="1"/>
    <col min="22" max="22" width="22" style="1" customWidth="1"/>
    <col min="23" max="23" width="34.28515625" style="1" customWidth="1"/>
    <col min="24" max="24" width="30.140625" style="1" customWidth="1"/>
    <col min="25" max="25" width="49.7109375" style="1" customWidth="1"/>
    <col min="26" max="26" width="35.42578125" style="1" customWidth="1"/>
    <col min="27" max="27" width="9.42578125" style="1" customWidth="1"/>
    <col min="28" max="28" width="9.42578125" style="1" hidden="1" customWidth="1"/>
    <col min="29" max="29" width="9.42578125" style="1" customWidth="1"/>
    <col min="30" max="30" width="9.42578125" style="1" hidden="1" customWidth="1"/>
    <col min="31" max="31" width="9.42578125" style="1" customWidth="1"/>
    <col min="32" max="32" width="9.42578125" style="1" hidden="1" customWidth="1"/>
    <col min="33" max="33" width="9.42578125" style="1" customWidth="1"/>
    <col min="34" max="34" width="9.42578125" style="1" hidden="1" customWidth="1"/>
    <col min="35" max="35" width="9.42578125" style="1" customWidth="1"/>
    <col min="36" max="36" width="5.140625" style="1" hidden="1" customWidth="1"/>
    <col min="37" max="37" width="10.85546875" style="1" hidden="1" customWidth="1"/>
    <col min="38" max="38" width="11.140625" style="1" customWidth="1"/>
    <col min="39" max="39" width="10.85546875" style="1"/>
    <col min="40" max="40" width="10.85546875" style="1" hidden="1" customWidth="1"/>
    <col min="41" max="41" width="11.140625" style="1" customWidth="1"/>
    <col min="42" max="42" width="24.42578125" style="1" customWidth="1"/>
    <col min="43" max="43" width="24.28515625" style="1" customWidth="1"/>
    <col min="44" max="44" width="21.42578125" style="1" customWidth="1"/>
    <col min="45" max="45" width="20.28515625" style="1" customWidth="1"/>
    <col min="46" max="46" width="10.85546875" style="1" customWidth="1"/>
    <col min="47" max="47" width="51.28515625" style="1" customWidth="1"/>
    <col min="48" max="48" width="20" style="1" customWidth="1"/>
    <col min="49" max="49" width="21.140625" style="1" customWidth="1"/>
    <col min="50" max="50" width="33.28515625" style="1" customWidth="1"/>
    <col min="51" max="51" width="23.85546875" style="1" customWidth="1"/>
    <col min="52" max="52" width="17" style="1" customWidth="1"/>
    <col min="53" max="53" width="20.42578125" style="1" customWidth="1"/>
    <col min="54" max="54" width="16.28515625" style="1" bestFit="1" customWidth="1"/>
    <col min="55" max="55" width="47.42578125" style="1" customWidth="1"/>
    <col min="56" max="16384" width="10.85546875" style="1"/>
  </cols>
  <sheetData>
    <row r="1" spans="1:56" customFormat="1" ht="31.5" customHeight="1" x14ac:dyDescent="0.25">
      <c r="A1" s="122"/>
      <c r="B1" s="122"/>
      <c r="C1" s="122"/>
      <c r="D1" s="122"/>
      <c r="E1" s="123" t="s">
        <v>0</v>
      </c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5"/>
      <c r="BC1" s="43" t="s">
        <v>1</v>
      </c>
      <c r="BD1" s="1"/>
    </row>
    <row r="2" spans="1:56" customFormat="1" ht="31.5" customHeight="1" x14ac:dyDescent="0.25">
      <c r="A2" s="122"/>
      <c r="B2" s="122"/>
      <c r="C2" s="122"/>
      <c r="D2" s="122"/>
      <c r="E2" s="126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8"/>
      <c r="BC2" s="44" t="s">
        <v>4</v>
      </c>
      <c r="BD2" s="1"/>
    </row>
    <row r="3" spans="1:56" customFormat="1" ht="31.5" customHeight="1" x14ac:dyDescent="0.25">
      <c r="A3" s="122"/>
      <c r="B3" s="122"/>
      <c r="C3" s="122"/>
      <c r="D3" s="122"/>
      <c r="E3" s="135" t="s">
        <v>2</v>
      </c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7"/>
      <c r="BC3" s="45" t="s">
        <v>65</v>
      </c>
      <c r="BD3" s="1"/>
    </row>
    <row r="4" spans="1:56" customFormat="1" ht="31.5" customHeight="1" x14ac:dyDescent="0.25">
      <c r="A4" s="122"/>
      <c r="B4" s="122"/>
      <c r="C4" s="122"/>
      <c r="D4" s="122"/>
      <c r="E4" s="138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40"/>
      <c r="BC4" s="44" t="s">
        <v>3</v>
      </c>
      <c r="BD4" s="1"/>
    </row>
    <row r="5" spans="1:56" s="5" customFormat="1" ht="9.6" customHeight="1" x14ac:dyDescent="0.35">
      <c r="A5" s="2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4"/>
    </row>
    <row r="6" spans="1:56" ht="23.1" customHeight="1" x14ac:dyDescent="0.2">
      <c r="A6" s="131" t="s">
        <v>16</v>
      </c>
      <c r="B6" s="131"/>
      <c r="C6" s="131"/>
      <c r="D6" s="95" t="s">
        <v>89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17"/>
    </row>
    <row r="7" spans="1:56" s="6" customFormat="1" ht="9.6" customHeight="1" x14ac:dyDescent="0.35">
      <c r="B7" s="7"/>
      <c r="C7" s="7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4"/>
    </row>
    <row r="8" spans="1:56" ht="49.5" customHeight="1" x14ac:dyDescent="0.2">
      <c r="A8" s="131" t="s">
        <v>17</v>
      </c>
      <c r="B8" s="131"/>
      <c r="C8" s="131"/>
      <c r="D8" s="95" t="s">
        <v>90</v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17"/>
    </row>
    <row r="9" spans="1:56" s="6" customFormat="1" ht="9.6" customHeight="1" x14ac:dyDescent="0.35">
      <c r="B9" s="7"/>
      <c r="C9" s="7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4"/>
    </row>
    <row r="10" spans="1:56" ht="38.25" customHeight="1" x14ac:dyDescent="0.2">
      <c r="A10" s="131" t="s">
        <v>47</v>
      </c>
      <c r="B10" s="131"/>
      <c r="C10" s="131"/>
      <c r="D10" s="96" t="s">
        <v>162</v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17"/>
    </row>
    <row r="11" spans="1:56" s="6" customFormat="1" ht="9.6" customHeight="1" thickBot="1" x14ac:dyDescent="0.4">
      <c r="B11" s="2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4"/>
    </row>
    <row r="12" spans="1:56" s="10" customFormat="1" ht="18.75" thickBot="1" x14ac:dyDescent="0.3">
      <c r="A12" s="105" t="s">
        <v>53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7"/>
      <c r="R12" s="132" t="s">
        <v>55</v>
      </c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4"/>
      <c r="BA12" s="97" t="s">
        <v>57</v>
      </c>
      <c r="BB12" s="98"/>
      <c r="BC12" s="99"/>
      <c r="BD12" s="9"/>
    </row>
    <row r="13" spans="1:56" s="21" customFormat="1" ht="42" customHeight="1" x14ac:dyDescent="0.25">
      <c r="A13" s="100" t="s">
        <v>19</v>
      </c>
      <c r="B13" s="101"/>
      <c r="C13" s="101"/>
      <c r="D13" s="101"/>
      <c r="E13" s="101"/>
      <c r="F13" s="101"/>
      <c r="G13" s="102"/>
      <c r="H13" s="100" t="s">
        <v>54</v>
      </c>
      <c r="I13" s="101"/>
      <c r="J13" s="101"/>
      <c r="K13" s="101"/>
      <c r="L13" s="102"/>
      <c r="M13" s="100" t="s">
        <v>28</v>
      </c>
      <c r="N13" s="101"/>
      <c r="O13" s="101"/>
      <c r="P13" s="101"/>
      <c r="Q13" s="102"/>
      <c r="R13" s="100" t="s">
        <v>56</v>
      </c>
      <c r="S13" s="101"/>
      <c r="T13" s="102"/>
      <c r="U13" s="100" t="s">
        <v>51</v>
      </c>
      <c r="V13" s="101"/>
      <c r="W13" s="101"/>
      <c r="X13" s="101"/>
      <c r="Y13" s="101"/>
      <c r="Z13" s="102"/>
      <c r="AA13" s="108" t="s">
        <v>32</v>
      </c>
      <c r="AB13" s="109"/>
      <c r="AC13" s="109"/>
      <c r="AD13" s="110"/>
      <c r="AE13" s="108" t="s">
        <v>33</v>
      </c>
      <c r="AF13" s="109"/>
      <c r="AG13" s="109"/>
      <c r="AH13" s="109"/>
      <c r="AI13" s="109"/>
      <c r="AJ13" s="110"/>
      <c r="AK13" s="100" t="s">
        <v>50</v>
      </c>
      <c r="AL13" s="101"/>
      <c r="AM13" s="101"/>
      <c r="AN13" s="101"/>
      <c r="AO13" s="101"/>
      <c r="AP13" s="101"/>
      <c r="AQ13" s="102"/>
      <c r="AR13" s="108" t="s">
        <v>37</v>
      </c>
      <c r="AS13" s="110"/>
      <c r="AT13" s="108" t="s">
        <v>49</v>
      </c>
      <c r="AU13" s="109"/>
      <c r="AV13" s="109"/>
      <c r="AW13" s="109"/>
      <c r="AX13" s="109"/>
      <c r="AY13" s="109"/>
      <c r="AZ13" s="110"/>
      <c r="BA13" s="129" t="s">
        <v>10</v>
      </c>
      <c r="BB13" s="103" t="s">
        <v>41</v>
      </c>
      <c r="BC13" s="93" t="s">
        <v>40</v>
      </c>
      <c r="BD13" s="11"/>
    </row>
    <row r="14" spans="1:56" customFormat="1" ht="112.5" customHeight="1" thickBot="1" x14ac:dyDescent="0.3">
      <c r="A14" s="12" t="s">
        <v>35</v>
      </c>
      <c r="B14" s="13" t="s">
        <v>20</v>
      </c>
      <c r="C14" s="13" t="s">
        <v>8</v>
      </c>
      <c r="D14" s="13" t="s">
        <v>7</v>
      </c>
      <c r="E14" s="13" t="s">
        <v>64</v>
      </c>
      <c r="F14" s="13" t="s">
        <v>6</v>
      </c>
      <c r="G14" s="14" t="s">
        <v>5</v>
      </c>
      <c r="H14" s="15" t="s">
        <v>63</v>
      </c>
      <c r="I14" s="13" t="s">
        <v>60</v>
      </c>
      <c r="J14" s="13" t="s">
        <v>9</v>
      </c>
      <c r="K14" s="13" t="s">
        <v>24</v>
      </c>
      <c r="L14" s="14" t="s">
        <v>61</v>
      </c>
      <c r="M14" s="111" t="s">
        <v>23</v>
      </c>
      <c r="N14" s="112"/>
      <c r="O14" s="112" t="s">
        <v>22</v>
      </c>
      <c r="P14" s="112"/>
      <c r="Q14" s="14" t="s">
        <v>21</v>
      </c>
      <c r="R14" s="15" t="s">
        <v>52</v>
      </c>
      <c r="S14" s="13" t="s">
        <v>62</v>
      </c>
      <c r="T14" s="14" t="s">
        <v>36</v>
      </c>
      <c r="U14" s="12" t="s">
        <v>18</v>
      </c>
      <c r="V14" s="13" t="s">
        <v>10</v>
      </c>
      <c r="W14" s="13" t="s">
        <v>42</v>
      </c>
      <c r="X14" s="13" t="s">
        <v>43</v>
      </c>
      <c r="Y14" s="13" t="s">
        <v>44</v>
      </c>
      <c r="Z14" s="14" t="s">
        <v>45</v>
      </c>
      <c r="AA14" s="12" t="s">
        <v>25</v>
      </c>
      <c r="AB14" s="18"/>
      <c r="AC14" s="16" t="s">
        <v>12</v>
      </c>
      <c r="AD14" s="19"/>
      <c r="AE14" s="12" t="s">
        <v>13</v>
      </c>
      <c r="AF14" s="18"/>
      <c r="AG14" s="16" t="s">
        <v>14</v>
      </c>
      <c r="AH14" s="18"/>
      <c r="AI14" s="16" t="s">
        <v>15</v>
      </c>
      <c r="AJ14" s="20"/>
      <c r="AK14" s="15"/>
      <c r="AL14" s="112" t="s">
        <v>29</v>
      </c>
      <c r="AM14" s="112"/>
      <c r="AN14" s="13"/>
      <c r="AO14" s="112" t="s">
        <v>30</v>
      </c>
      <c r="AP14" s="112"/>
      <c r="AQ14" s="14" t="s">
        <v>31</v>
      </c>
      <c r="AR14" s="15" t="s">
        <v>39</v>
      </c>
      <c r="AS14" s="14" t="s">
        <v>38</v>
      </c>
      <c r="AT14" s="12" t="s">
        <v>26</v>
      </c>
      <c r="AU14" s="49" t="s">
        <v>40</v>
      </c>
      <c r="AV14" s="49" t="s">
        <v>48</v>
      </c>
      <c r="AW14" s="49" t="s">
        <v>27</v>
      </c>
      <c r="AX14" s="49" t="s">
        <v>45</v>
      </c>
      <c r="AY14" s="49" t="s">
        <v>46</v>
      </c>
      <c r="AZ14" s="14" t="s">
        <v>11</v>
      </c>
      <c r="BA14" s="130"/>
      <c r="BB14" s="104"/>
      <c r="BC14" s="94"/>
    </row>
    <row r="15" spans="1:56" s="32" customFormat="1" ht="165.75" customHeight="1" thickBot="1" x14ac:dyDescent="0.3">
      <c r="A15" s="113" t="s">
        <v>34</v>
      </c>
      <c r="B15" s="90" t="s">
        <v>101</v>
      </c>
      <c r="C15" s="115" t="s">
        <v>66</v>
      </c>
      <c r="D15" s="90" t="s">
        <v>67</v>
      </c>
      <c r="E15" s="90" t="s">
        <v>96</v>
      </c>
      <c r="F15" s="90" t="s">
        <v>91</v>
      </c>
      <c r="G15" s="117" t="str">
        <f>+IF(OR(D15&lt;&gt;"",E15&lt;&gt;"",F15&lt;&gt;""),CONCATENATE("Posibilidad de ",D15," por ",E15,"debido a que ",F15),"")</f>
        <v xml:space="preserve">Posibilidad de afectación económica y reputacional por  sanciones disciplinarias y/o penales debido a que se apliquen indebidamente las disposiciones legales en materia disciplinaria </v>
      </c>
      <c r="H15" s="90" t="s">
        <v>164</v>
      </c>
      <c r="I15" s="115" t="s">
        <v>82</v>
      </c>
      <c r="J15" s="90" t="s">
        <v>85</v>
      </c>
      <c r="K15" s="90" t="s">
        <v>92</v>
      </c>
      <c r="L15" s="90" t="s">
        <v>87</v>
      </c>
      <c r="M15" s="161">
        <f>+IF(K15="Máximo 2 veces",0.2,IF(K15="Entre 3 a 24 veces",0.4,IF(K15="Entre 24 a 500 veces",0.6,IF(K15="Entre 500 a 5000 veces",0.8,IF(K15="Mas de 5000 veces",1,"")))))</f>
        <v>0.4</v>
      </c>
      <c r="N15" s="117" t="str">
        <f>+IF(M15="","",IF(M15&gt;0.8,"Muy Alta",IF(AND(M15&lt;=0.8,M15&gt;0.6),"Alta",IF(AND(M15&lt;=0.6,M15&gt;0.4),"Media",IF(AND(M15&lt;=0.4,M15&gt;0.2),"Baja","Muy Baja")))))</f>
        <v>Baja</v>
      </c>
      <c r="O15" s="163">
        <f>+IF(L15="Menor a 10 SMLMV o afectación a un área/proceso",0.2,IF(L15="Entre 10 y 50 SMLMV o afectación interna",0.4,IF(L15="Entre 50 y 100 SMLMV o afectación con algunos usuarios",0.6,IF(L15="Entre 100 y 500 SMLMV o fectación a nivel municipal/departamental",0.8,IF(L15="Mayor a 500 SMLMV o afectación nacional",1,"")))))</f>
        <v>0.8</v>
      </c>
      <c r="P15" s="165" t="str">
        <f>+IF(L15="Menor a 10 SMLMV o afectación a un área/proceso","Leve",IF(L15="Entre 10 y 50 SMLMV o afectación interna","Menor",IF(L15="Entre 50 y 100 SMLMV o afectación con algunos usuarios","Moderado",IF(L15="Entre 100 y 500 SMLMV o fectación a nivel municipal/departamental","Mayor",IF(L15="Mayor a 500 SMLMV o afectación nacional","Catastrófico","")))))</f>
        <v>Mayor</v>
      </c>
      <c r="Q15" s="167" t="str">
        <f>+IF(OR(K15="",L15=""),"",IF(AND(P15="Catastrófico",N15&lt;&gt;""),"Extremo",IF(AND(P15="Mayor",N15&lt;&gt;""),"Alto",IF(AND(N15="Muy Alta",O15&gt;0.1,O15&lt;0.7),"Alto",IF(AND(N15="Alta",P15="Moderado"),"Alto",IF(O15*M15&lt;0.1,"Bajo",IF(AND(N15="Alta",O15&lt;0.5),"Moderado",IF(AND(N15="Media",O15&lt;0.7),"Moderado",IF(AND(N15="Baja",OR(P15="Moderado",P15="Menor")),"Moderado",IF(AND(N15="Muy Baja",P15="Moderado"),"Moderado",))))))))))</f>
        <v>Alto</v>
      </c>
      <c r="R15" s="115" t="s">
        <v>68</v>
      </c>
      <c r="S15" s="115" t="s">
        <v>69</v>
      </c>
      <c r="T15" s="69"/>
      <c r="U15" s="55">
        <v>1</v>
      </c>
      <c r="V15" s="22" t="s">
        <v>165</v>
      </c>
      <c r="W15" s="32" t="s">
        <v>169</v>
      </c>
      <c r="X15" s="22" t="s">
        <v>94</v>
      </c>
      <c r="Y15" s="25" t="str">
        <f>CONCATENATE(V15,AU15,X15)</f>
        <v xml:space="preserve">El jefe de la oficina de control disciplinario y la asesora de InstrucciónSe realizará la planeación, programación e implementación de mesas de trabajo tanto al líder del proceso y a la asesora de instrucción, sobre los temas relacionados con derecho disciplinario, en especial deberes, derechos, responsabilidad, faltas y tipos de faltas disciplinarias.  con el fin de adoptar decisiones ajustada a derecho </v>
      </c>
      <c r="Z15" s="22" t="s">
        <v>99</v>
      </c>
      <c r="AA15" s="56" t="s">
        <v>70</v>
      </c>
      <c r="AB15" s="57">
        <f t="shared" ref="AB15:AB16" si="0">+IF(AA15="","",IF(AA15="Preventivo",0.25,IF(AA15="Detectivo",0.15,IF(AA15="Correctivo",0.1,))))</f>
        <v>0.25</v>
      </c>
      <c r="AC15" s="56" t="s">
        <v>71</v>
      </c>
      <c r="AD15" s="57">
        <f t="shared" ref="AD15:AD16" si="1">+IF(AC15="","",IF(AC15="Automático",0.25,IF(AC15="Manual",0.15)))</f>
        <v>0.15</v>
      </c>
      <c r="AE15" s="56" t="s">
        <v>72</v>
      </c>
      <c r="AF15" s="57">
        <f>+IF(AE15="","",IF(AE15="Documentado",0.5,IF(AE15="Sin documentar",0)))</f>
        <v>0.5</v>
      </c>
      <c r="AG15" s="56" t="s">
        <v>73</v>
      </c>
      <c r="AH15" s="57">
        <f>+IF(AG15="","",IF(AG15="Continua",0.1,IF(AG15="Aleatoria",0.05)))</f>
        <v>0.1</v>
      </c>
      <c r="AI15" s="56" t="s">
        <v>74</v>
      </c>
      <c r="AJ15" s="58">
        <f>+IF(AI15="","",IF(AI15="Con registro",0.05,IF(AI15="Sin registro",0)))</f>
        <v>0.05</v>
      </c>
      <c r="AK15" s="58">
        <f>+IF(AA15="Detectivo",M15-(SUM(AB15,AD15)*M15),IF(AA15="Preventivo",M15-(SUM(AB15,AD15)*M15),M15))</f>
        <v>0.24</v>
      </c>
      <c r="AL15" s="163">
        <f>+IF(M15="","",MIN(AK15:AK16))</f>
        <v>0.14399999999999999</v>
      </c>
      <c r="AM15" s="167" t="str">
        <f>+IF(AL15="","",IF(AL15&gt;0.8,"Muy Alta",IF(AND(AL15&lt;=0.8,AL15&gt;0.6),"Alta",IF(AND(AL15&lt;=0.6,AL15&gt;0.4),"Media",IF(AND(AL15&lt;=0.4,AL15&gt;0.2),"Baja","Muy Baja")))))</f>
        <v>Muy Baja</v>
      </c>
      <c r="AN15" s="58">
        <f>+IF(AA15="Correctivo",O15-(SUM(AB15,AD15)*O15),O15)</f>
        <v>0.8</v>
      </c>
      <c r="AO15" s="163">
        <f>+IF(L15="","",MIN(AN16:AN16))</f>
        <v>0.8</v>
      </c>
      <c r="AP15" s="165" t="str">
        <f>+IF(AO15="","",IF(AO15&gt;0.8,"Catastrófico",IF(AND(AO15&lt;=0.8,AO15&gt;0.6),"Mayor",IF(AND(AO15&lt;=0.6,AO15&gt;0.4),"Moderado",IF(AND(AO15&lt;=0.4,AO15&gt;0.2),"Menor","Leve")))))</f>
        <v>Mayor</v>
      </c>
      <c r="AQ15" s="167" t="str">
        <f>+IF(OR(AL15="",AO15=""),"",IF(AND(AP15="Catastrófico",AM15&lt;&gt;""),"Extremo",IF(AND(AP15="Mayor",AM15&lt;&gt;""),"Alto",IF(AND(AM15="Muy Alta",AO15&gt;0.1,AO15&lt;0.7),"Alto",IF(AND(AM15="Alta",AP15="Moderado"),"Alto",IF(AO15*AL15&lt;0.1,"Bajo",IF(AND(AM15="Alta",AO15&lt;0.5),"Moderado",IF(AND(AM15="Media",AO15&lt;0.7),"Moderado",IF(AND(AM15="Baja",OR(AP15="Moderado",AP15="Menor")),"Moderado",IF(AND(AM15="Muy Baja",AP15="Moderado"),"Moderado",))))))))))</f>
        <v>Alto</v>
      </c>
      <c r="AR15" s="90" t="s">
        <v>167</v>
      </c>
      <c r="AS15" s="169"/>
      <c r="AT15" s="59">
        <v>1</v>
      </c>
      <c r="AU15" s="22" t="s">
        <v>166</v>
      </c>
      <c r="AV15" s="23" t="s">
        <v>81</v>
      </c>
      <c r="AW15" s="61" t="s">
        <v>168</v>
      </c>
      <c r="AX15" s="23" t="s">
        <v>88</v>
      </c>
      <c r="AY15" s="51" t="s">
        <v>93</v>
      </c>
      <c r="AZ15" s="51" t="s">
        <v>170</v>
      </c>
      <c r="BA15" s="51" t="s">
        <v>159</v>
      </c>
      <c r="BB15" s="62">
        <v>45693</v>
      </c>
      <c r="BC15" s="68"/>
    </row>
    <row r="16" spans="1:56" s="32" customFormat="1" ht="155.25" customHeight="1" thickBot="1" x14ac:dyDescent="0.3">
      <c r="A16" s="114"/>
      <c r="B16" s="92"/>
      <c r="C16" s="116"/>
      <c r="D16" s="92"/>
      <c r="E16" s="92"/>
      <c r="F16" s="92"/>
      <c r="G16" s="118"/>
      <c r="H16" s="92"/>
      <c r="I16" s="116"/>
      <c r="J16" s="92"/>
      <c r="K16" s="92"/>
      <c r="L16" s="92"/>
      <c r="M16" s="162"/>
      <c r="N16" s="118"/>
      <c r="O16" s="164"/>
      <c r="P16" s="166"/>
      <c r="Q16" s="168"/>
      <c r="R16" s="116"/>
      <c r="S16" s="116"/>
      <c r="T16" s="70"/>
      <c r="U16" s="63">
        <v>2</v>
      </c>
      <c r="V16" s="22" t="s">
        <v>165</v>
      </c>
      <c r="W16" s="23" t="s">
        <v>97</v>
      </c>
      <c r="X16" s="23" t="s">
        <v>95</v>
      </c>
      <c r="Y16" s="25" t="str">
        <f>CONCATENATE(V16,W16,X16)</f>
        <v xml:space="preserve">El jefe de la oficina de control disciplinario y la asesora de Instrucción actualización normativa permanente del proceso a través de la matriz de aspectos legales </v>
      </c>
      <c r="Z16" s="60" t="s">
        <v>98</v>
      </c>
      <c r="AA16" s="64" t="s">
        <v>70</v>
      </c>
      <c r="AB16" s="57">
        <f t="shared" si="0"/>
        <v>0.25</v>
      </c>
      <c r="AC16" s="64" t="s">
        <v>71</v>
      </c>
      <c r="AD16" s="57">
        <f t="shared" si="1"/>
        <v>0.15</v>
      </c>
      <c r="AE16" s="64" t="s">
        <v>72</v>
      </c>
      <c r="AF16" s="65"/>
      <c r="AG16" s="64" t="s">
        <v>73</v>
      </c>
      <c r="AH16" s="65"/>
      <c r="AI16" s="64" t="s">
        <v>74</v>
      </c>
      <c r="AJ16" s="66">
        <f t="shared" ref="AJ16:AJ22" si="2">+IF(AI16="","",IF(AI16="Con registro",0.05,IF(AI16="Sin registro",0)))</f>
        <v>0.05</v>
      </c>
      <c r="AK16" s="58">
        <f>+IF(AA16="Detectivo",AK15-(SUM(AB16,AD16)*AK15),IF(AA16="Preventivo",AK15-(SUM(AB16,AD16)*AK15),AK15))</f>
        <v>0.14399999999999999</v>
      </c>
      <c r="AL16" s="164"/>
      <c r="AM16" s="168"/>
      <c r="AN16" s="58">
        <f>+IF(AA16="Correctivo",AN15-(SUM(AB16,AD16)*AN15),AN15)</f>
        <v>0.8</v>
      </c>
      <c r="AO16" s="164"/>
      <c r="AP16" s="166"/>
      <c r="AQ16" s="168"/>
      <c r="AR16" s="92"/>
      <c r="AS16" s="170"/>
      <c r="AT16" s="67">
        <v>2</v>
      </c>
      <c r="AU16" s="47" t="s">
        <v>100</v>
      </c>
      <c r="AV16" s="23" t="s">
        <v>132</v>
      </c>
      <c r="AW16" s="61" t="s">
        <v>168</v>
      </c>
      <c r="AX16" s="23" t="s">
        <v>86</v>
      </c>
      <c r="AY16" s="23" t="s">
        <v>93</v>
      </c>
      <c r="AZ16" s="71" t="s">
        <v>170</v>
      </c>
      <c r="BA16" s="23" t="s">
        <v>159</v>
      </c>
      <c r="BB16" s="62">
        <v>45693</v>
      </c>
      <c r="BC16" s="68"/>
    </row>
    <row r="17" spans="1:55" s="32" customFormat="1" ht="201.75" customHeight="1" thickBot="1" x14ac:dyDescent="0.3">
      <c r="A17" s="81" t="s">
        <v>58</v>
      </c>
      <c r="B17" s="84" t="s">
        <v>102</v>
      </c>
      <c r="C17" s="84" t="s">
        <v>83</v>
      </c>
      <c r="D17" s="84" t="s">
        <v>67</v>
      </c>
      <c r="E17" s="84" t="s">
        <v>104</v>
      </c>
      <c r="F17" s="84" t="s">
        <v>103</v>
      </c>
      <c r="G17" s="87" t="str">
        <f>+IF(OR(D17&lt;&gt;"",E17&lt;&gt;"",F17&lt;&gt;""),CONCATENATE("Posibilidad de ",D17," por ",E17," debido a ",F17),"")</f>
        <v>Posibilidad de afectación económica y reputacional por demora o atraso en los trámites de los procesos disciplinarios  debido a desconocimiento, descuido, presentación de documentación falsa, demoras en el proceso, o  no contar con la información de manera oportuna</v>
      </c>
      <c r="H17" s="90" t="s">
        <v>105</v>
      </c>
      <c r="I17" s="84" t="s">
        <v>82</v>
      </c>
      <c r="J17" s="84" t="s">
        <v>85</v>
      </c>
      <c r="K17" s="84" t="s">
        <v>92</v>
      </c>
      <c r="L17" s="84" t="s">
        <v>87</v>
      </c>
      <c r="M17" s="119">
        <f>+IF(K17="Máximo 2 veces",0.2,IF(K17="Entre 3 a 24 veces",0.4,IF(K17="Entre 24 a 500 veces",0.6,IF(K17="Entre 500 a 5000 veces",0.8,IF(K17="Mas de 5000 veces",1,"")))))</f>
        <v>0.4</v>
      </c>
      <c r="N17" s="87" t="str">
        <f>+IF(M17="","",IF(M17&gt;0.8,"Muy Alta",IF(AND(M17&lt;=0.8,M17&gt;0.6),"Alta",IF(AND(M17&lt;=0.6,M17&gt;0.4),"Media",IF(AND(M17&lt;=0.4,M17&gt;0.2),"Baja","Muy Baja")))))</f>
        <v>Baja</v>
      </c>
      <c r="O17" s="119">
        <f>+IF(L17="Menor a 10 SMLMV o afectación a un área/proceso",0.2,IF(L17="Entre 10 y 50 SMLMV o afectación interna",0.4,IF(L17="Entre 50 y 100 SMLMV o afectación con algunos usuarios",0.6,IF(L17="Entre 100 y 500 SMLMV o fectación a nivel municipal/departamental",0.8,IF(L17="Mayor a 500 SMLMV o afectación nacional",1,"")))))</f>
        <v>0.8</v>
      </c>
      <c r="P17" s="141" t="str">
        <f>+IF(L17="Menor a 10 SMLMV o afectación a un área/proceso","Leve",IF(L17="Entre 10 y 50 SMLMV o afectación interna","Menor",IF(L17="Entre 50 y 100 SMLMV o afectación con algunos usuarios","Moderado",IF(L17="Entre 100 y 500 SMLMV o fectación a nivel municipal/departamental","Mayor",IF(L17="Mayor a 500 SMLMV o afectación nacional","Catastrófico","")))))</f>
        <v>Mayor</v>
      </c>
      <c r="Q17" s="87" t="str">
        <f>+IF(OR(K17="",L17=""),"",IF(AND(P17="Catastrófico",N17&lt;&gt;""),"Extremo",IF(AND(P17="Mayor",N17&lt;&gt;""),"Alto",IF(AND(N17="Muy Alta",O17&gt;0.1,O17&lt;0.7),"Alto",IF(AND(N17="Alta",P17="Moderado"),"Alto",IF(O17*M17&lt;0.1,"Bajo",IF(AND(N17="Alta",O17&lt;0.5),"Moderado",IF(AND(N17="Media",O17&lt;0.7),"Moderado",IF(AND(N17="Baja",OR(P17="Moderado",P17="Menor")),"Moderado",IF(AND(N17="Muy Baja",P17="Moderado"),"Moderado",))))))))))</f>
        <v>Alto</v>
      </c>
      <c r="R17" s="84" t="s">
        <v>75</v>
      </c>
      <c r="S17" s="84" t="s">
        <v>69</v>
      </c>
      <c r="T17" s="149"/>
      <c r="U17" s="26">
        <v>1</v>
      </c>
      <c r="V17" s="23" t="s">
        <v>171</v>
      </c>
      <c r="W17" s="23" t="s">
        <v>108</v>
      </c>
      <c r="X17" s="23" t="s">
        <v>109</v>
      </c>
      <c r="Y17" s="50" t="str">
        <f t="shared" ref="Y17:Y24" si="3">CONCATENATE(V17,W17,X17)</f>
        <v xml:space="preserve">El jefe de la oficina asesora de control disciplinario y la asesora de instrucciónrealizará un control de términos de cada proceso disciplinario  iniciado , adicionalmente se realizará seguimiento y control de todas las quejas recibidas con el fin de iniciar los debidos procesos, y en caso de no no ser aplicable el inicio de un proceso,  realizar las debidas respuesta con fundamento de ley para los quejosos. </v>
      </c>
      <c r="Z17" s="22" t="s">
        <v>110</v>
      </c>
      <c r="AA17" s="27" t="s">
        <v>70</v>
      </c>
      <c r="AB17" s="28">
        <f>+IF(AA17="","",IF(AA17="Preventivo",0.25,IF(AA17="Detectivo",0.15,IF(AA17="Correctivo",0.1,))))</f>
        <v>0.25</v>
      </c>
      <c r="AC17" s="27" t="s">
        <v>71</v>
      </c>
      <c r="AD17" s="28">
        <f>+IF(AC17="","",IF(AC17="Automático",0.25,IF(AC17="Manual",0.15)))</f>
        <v>0.15</v>
      </c>
      <c r="AE17" s="27" t="s">
        <v>72</v>
      </c>
      <c r="AF17" s="28">
        <f>+IF(AE17="","",IF(AE17="Documentado",0.5,IF(AE17="Sin documentar",0)))</f>
        <v>0.5</v>
      </c>
      <c r="AG17" s="27" t="s">
        <v>73</v>
      </c>
      <c r="AH17" s="28">
        <f>+IF(AG17="","",IF(AG17="Continua",0.1,IF(AG17="Aleatoria",0.05)))</f>
        <v>0.1</v>
      </c>
      <c r="AI17" s="27" t="s">
        <v>74</v>
      </c>
      <c r="AJ17" s="29">
        <f>+IF(AI17="","",IF(AI17="Con registro",0.05,IF(AI17="Sin registro",0)))</f>
        <v>0.05</v>
      </c>
      <c r="AK17" s="29">
        <f>+IF(AA17="Detectivo",M17-(SUM(AB17,AD17)*M17),IF(AA17="Preventivo",M17-(SUM(AB17,AD17)*M17),M17))</f>
        <v>0.24</v>
      </c>
      <c r="AL17" s="119">
        <f>+IF(M17="","",MIN(AK17:AK19))</f>
        <v>0.14399999999999999</v>
      </c>
      <c r="AM17" s="87" t="str">
        <f>+IF(AL17="","",IF(AL17&gt;0.8,"Muy Alta",IF(AND(AL17&lt;=0.8,AL17&gt;0.6),"Alta",IF(AND(AL17&lt;=0.6,AL17&gt;0.4),"Media",IF(AND(AL17&lt;=0.4,AL17&gt;0.2),"Baja","Muy Baja")))))</f>
        <v>Muy Baja</v>
      </c>
      <c r="AN17" s="29">
        <f>+IF(AA17="Correctivo",O17-(SUM(AB17,AD17)*O17),O17)</f>
        <v>0.8</v>
      </c>
      <c r="AO17" s="119">
        <f>+IF(L17="","",MIN(AN18:AN19))</f>
        <v>0.60000000000000009</v>
      </c>
      <c r="AP17" s="141" t="str">
        <f>+IF(AO17="","",IF(AO17&gt;0.8,"Catastrófico",IF(AND(AO17&lt;=0.8,AO17&gt;0.6),"Mayor",IF(AND(AO17&lt;=0.6,AO17&gt;0.4),"Moderado",IF(AND(AO17&lt;=0.4,AO17&gt;0.2),"Menor","Leve")))))</f>
        <v>Moderado</v>
      </c>
      <c r="AQ17" s="87" t="str">
        <f t="shared" ref="AQ17" si="4">+IF(OR(AL17="",AO17=""),"",IF(AND(AP17="Catastrófico",AM17&lt;&gt;""),"Extremo",IF(AND(AP17="Mayor",AM17&lt;&gt;""),"Alto",IF(AND(AM17="Muy Alta",AO17&gt;0.1,AO17&lt;0.7),"Alto",IF(AND(AM17="Alta",AP17="Moderado"),"Alto",IF(AO17*AL17&lt;0.1,"Bajo",IF(AND(AM17="Alta",AO17&lt;0.5),"Moderado",IF(AND(AM17="Media",AO17&lt;0.7),"Moderado",IF(AND(AM17="Baja",OR(AP17="Moderado",AP17="Menor")),"Moderado",IF(AND(AM17="Muy Baja",AP17="Moderado"),"Moderado",))))))))))</f>
        <v>Bajo</v>
      </c>
      <c r="AR17" s="90" t="s">
        <v>161</v>
      </c>
      <c r="AS17" s="158">
        <v>0</v>
      </c>
      <c r="AT17" s="31">
        <v>1</v>
      </c>
      <c r="AU17" s="22" t="s">
        <v>126</v>
      </c>
      <c r="AV17" s="23" t="s">
        <v>81</v>
      </c>
      <c r="AW17" s="61" t="s">
        <v>168</v>
      </c>
      <c r="AX17" s="23" t="s">
        <v>127</v>
      </c>
      <c r="AY17" s="23" t="s">
        <v>93</v>
      </c>
      <c r="AZ17" s="23" t="s">
        <v>158</v>
      </c>
      <c r="BA17" s="23" t="s">
        <v>159</v>
      </c>
      <c r="BB17" s="53">
        <v>45693</v>
      </c>
      <c r="BC17" s="85"/>
    </row>
    <row r="18" spans="1:55" s="32" customFormat="1" ht="140.25" customHeight="1" thickBot="1" x14ac:dyDescent="0.3">
      <c r="A18" s="82"/>
      <c r="B18" s="85"/>
      <c r="C18" s="85"/>
      <c r="D18" s="85"/>
      <c r="E18" s="85"/>
      <c r="F18" s="85"/>
      <c r="G18" s="88"/>
      <c r="H18" s="91"/>
      <c r="I18" s="85"/>
      <c r="J18" s="85"/>
      <c r="K18" s="85"/>
      <c r="L18" s="85"/>
      <c r="M18" s="120"/>
      <c r="N18" s="88"/>
      <c r="O18" s="120"/>
      <c r="P18" s="142"/>
      <c r="Q18" s="88"/>
      <c r="R18" s="85"/>
      <c r="S18" s="85"/>
      <c r="T18" s="150"/>
      <c r="U18" s="33">
        <v>2</v>
      </c>
      <c r="V18" s="23" t="s">
        <v>171</v>
      </c>
      <c r="W18" s="23" t="s">
        <v>107</v>
      </c>
      <c r="X18" s="23" t="s">
        <v>106</v>
      </c>
      <c r="Y18" s="50" t="str">
        <f t="shared" si="3"/>
        <v xml:space="preserve">El jefe de la oficina asesora de control disciplinario y la asesora de instrucciónplaneará , socilitará y participará en la capacitación de los responsables del proceso y funcionarios sobre buenas prácticas y responsabilidad disciplinariapara realizar la debida aplicación de las disposiciones normativas en temas disciplinarios. </v>
      </c>
      <c r="Z18" s="23" t="s">
        <v>111</v>
      </c>
      <c r="AA18" s="34" t="s">
        <v>70</v>
      </c>
      <c r="AB18" s="35">
        <f t="shared" ref="AB18:AB22" si="5">+IF(AA18="","",IF(AA18="Preventivo",0.25,IF(AA18="Detectivo",0.15,IF(AA18="Correctivo",0.1,))))</f>
        <v>0.25</v>
      </c>
      <c r="AC18" s="34" t="s">
        <v>71</v>
      </c>
      <c r="AD18" s="35">
        <f t="shared" ref="AD18:AD22" si="6">+IF(AC18="","",IF(AC18="Automático",0.25,IF(AC18="Manual",0.15)))</f>
        <v>0.15</v>
      </c>
      <c r="AE18" s="34" t="s">
        <v>72</v>
      </c>
      <c r="AF18" s="35">
        <f t="shared" ref="AF18:AF22" si="7">+IF(AE18="","",IF(AE18="Documentado",0.5,IF(AE18="Sin documentar",0)))</f>
        <v>0.5</v>
      </c>
      <c r="AG18" s="34" t="s">
        <v>73</v>
      </c>
      <c r="AH18" s="35">
        <f t="shared" ref="AH18:AH22" si="8">+IF(AG18="","",IF(AG18="Continua",0.1,IF(AG18="Aleatoria",0.05)))</f>
        <v>0.1</v>
      </c>
      <c r="AI18" s="34" t="s">
        <v>74</v>
      </c>
      <c r="AJ18" s="36">
        <f t="shared" si="2"/>
        <v>0.05</v>
      </c>
      <c r="AK18" s="29">
        <f>+IF(AA18="Detectivo",AK17-(SUM(AB18,AD18)*AK17),IF(AA18="Preventivo",AK17-(SUM(AB18,AD18)*AK17),AK17))</f>
        <v>0.14399999999999999</v>
      </c>
      <c r="AL18" s="120"/>
      <c r="AM18" s="88"/>
      <c r="AN18" s="29">
        <f>+IF(AA18="Correctivo",AN17-(SUM(AB18,AD18)*AN17),AN17)</f>
        <v>0.8</v>
      </c>
      <c r="AO18" s="120"/>
      <c r="AP18" s="142"/>
      <c r="AQ18" s="88"/>
      <c r="AR18" s="91"/>
      <c r="AS18" s="159"/>
      <c r="AT18" s="37">
        <v>2</v>
      </c>
      <c r="AU18" s="23" t="s">
        <v>129</v>
      </c>
      <c r="AV18" s="23" t="s">
        <v>81</v>
      </c>
      <c r="AW18" s="61" t="s">
        <v>168</v>
      </c>
      <c r="AX18" s="23" t="s">
        <v>128</v>
      </c>
      <c r="AY18" s="23" t="s">
        <v>93</v>
      </c>
      <c r="AZ18" s="23" t="s">
        <v>158</v>
      </c>
      <c r="BA18" s="23" t="s">
        <v>159</v>
      </c>
      <c r="BB18" s="53">
        <v>45693</v>
      </c>
      <c r="BC18" s="85"/>
    </row>
    <row r="19" spans="1:55" s="32" customFormat="1" ht="145.5" customHeight="1" thickBot="1" x14ac:dyDescent="0.3">
      <c r="A19" s="83"/>
      <c r="B19" s="86"/>
      <c r="C19" s="86"/>
      <c r="D19" s="86"/>
      <c r="E19" s="86"/>
      <c r="F19" s="86"/>
      <c r="G19" s="89"/>
      <c r="H19" s="92"/>
      <c r="I19" s="86"/>
      <c r="J19" s="86"/>
      <c r="K19" s="86"/>
      <c r="L19" s="86"/>
      <c r="M19" s="121"/>
      <c r="N19" s="89"/>
      <c r="O19" s="121"/>
      <c r="P19" s="143"/>
      <c r="Q19" s="89"/>
      <c r="R19" s="86"/>
      <c r="S19" s="86"/>
      <c r="T19" s="151"/>
      <c r="U19" s="38">
        <v>3</v>
      </c>
      <c r="V19" s="23" t="s">
        <v>171</v>
      </c>
      <c r="W19" s="23" t="s">
        <v>130</v>
      </c>
      <c r="X19" s="23" t="s">
        <v>125</v>
      </c>
      <c r="Y19" s="50" t="str">
        <f t="shared" si="3"/>
        <v xml:space="preserve">El jefe de la oficina asesora de control disciplinario y la asesora de instrucción iniciarán los procesos y/o  remitirán a autoridades competentes por maniobras ilgelaes dentro de los procesos disciplinarios. a fin de garantizar la legalidad de los procesos y procedimientos llevados a cabo por el proceso. </v>
      </c>
      <c r="Z19" s="24" t="s">
        <v>112</v>
      </c>
      <c r="AA19" s="39" t="s">
        <v>76</v>
      </c>
      <c r="AB19" s="40">
        <f t="shared" si="5"/>
        <v>0.1</v>
      </c>
      <c r="AC19" s="39" t="s">
        <v>71</v>
      </c>
      <c r="AD19" s="40">
        <f t="shared" si="6"/>
        <v>0.15</v>
      </c>
      <c r="AE19" s="39" t="s">
        <v>72</v>
      </c>
      <c r="AF19" s="40">
        <f t="shared" si="7"/>
        <v>0.5</v>
      </c>
      <c r="AG19" s="39" t="s">
        <v>73</v>
      </c>
      <c r="AH19" s="40">
        <f t="shared" si="8"/>
        <v>0.1</v>
      </c>
      <c r="AI19" s="39" t="s">
        <v>74</v>
      </c>
      <c r="AJ19" s="41">
        <f t="shared" si="2"/>
        <v>0.05</v>
      </c>
      <c r="AK19" s="29">
        <f>+IF(AA19="Detectivo",AK18-(SUM(AB19,AD19)*AK18),IF(AA19="Preventivo",AK18-(SUM(AB19,AD19)*AK18),AK18))</f>
        <v>0.14399999999999999</v>
      </c>
      <c r="AL19" s="121"/>
      <c r="AM19" s="89"/>
      <c r="AN19" s="29">
        <f>+IF(AA19="Correctivo",AN18-(SUM(AB19,AD19)*AN18),AN18)</f>
        <v>0.60000000000000009</v>
      </c>
      <c r="AO19" s="121"/>
      <c r="AP19" s="143"/>
      <c r="AQ19" s="89"/>
      <c r="AR19" s="92"/>
      <c r="AS19" s="160"/>
      <c r="AT19" s="42">
        <v>3</v>
      </c>
      <c r="AU19" s="46" t="s">
        <v>131</v>
      </c>
      <c r="AV19" s="23" t="s">
        <v>132</v>
      </c>
      <c r="AW19" s="61" t="s">
        <v>168</v>
      </c>
      <c r="AX19" s="23" t="s">
        <v>86</v>
      </c>
      <c r="AY19" s="23" t="s">
        <v>93</v>
      </c>
      <c r="AZ19" s="23" t="s">
        <v>158</v>
      </c>
      <c r="BA19" s="23" t="s">
        <v>159</v>
      </c>
      <c r="BB19" s="53">
        <v>45693</v>
      </c>
      <c r="BC19" s="85"/>
    </row>
    <row r="20" spans="1:55" s="32" customFormat="1" ht="158.25" customHeight="1" thickBot="1" x14ac:dyDescent="0.3">
      <c r="A20" s="81" t="s">
        <v>59</v>
      </c>
      <c r="B20" s="84" t="s">
        <v>172</v>
      </c>
      <c r="C20" s="84" t="s">
        <v>83</v>
      </c>
      <c r="D20" s="84" t="s">
        <v>67</v>
      </c>
      <c r="E20" s="117" t="s">
        <v>114</v>
      </c>
      <c r="F20" s="84" t="s">
        <v>113</v>
      </c>
      <c r="G20" s="87" t="str">
        <f>+IF(OR(D20&lt;&gt;"",E20&lt;&gt;"",F20&lt;&gt;""),CONCATENATE("Posibilidad de ",D20," por ",E20," debido a ",F20),"")</f>
        <v>Posibilidad de afectación económica y reputacional por  
nulidades , sanciones o demandas contra la entidad debido a fallas en los sistemas y medios de comunicación de la entidad, para notificar las decisiones en materia disciplinaria.</v>
      </c>
      <c r="H20" s="90" t="s">
        <v>115</v>
      </c>
      <c r="I20" s="84" t="s">
        <v>84</v>
      </c>
      <c r="J20" s="84" t="s">
        <v>85</v>
      </c>
      <c r="K20" s="84" t="s">
        <v>92</v>
      </c>
      <c r="L20" s="84" t="s">
        <v>87</v>
      </c>
      <c r="M20" s="119">
        <f>+IF(K20="Máximo 2 veces",0.2,IF(K20="Entre 3 a 24 veces",0.4,IF(K20="Entre 24 a 500 veces",0.6,IF(K20="Entre 500 a 5000 veces",0.8,IF(K20="Mas de 5000 veces",1,"")))))</f>
        <v>0.4</v>
      </c>
      <c r="N20" s="87" t="str">
        <f>+IF(M20="","",IF(M20&gt;0.8,"Muy Alta",IF(AND(M20&lt;=0.8,M20&gt;0.6),"Alta",IF(AND(M20&lt;=0.6,M20&gt;0.4),"Media",IF(AND(M20&lt;=0.4,M20&gt;0.2),"Baja","Muy Baja")))))</f>
        <v>Baja</v>
      </c>
      <c r="O20" s="119">
        <f>+IF(L20="Menor a 10 SMLMV o afectación a un área/proceso",0.2,IF(L20="Entre 10 y 50 SMLMV o afectación interna",0.4,IF(L20="Entre 50 y 100 SMLMV o afectación con algunos usuarios",0.6,IF(L20="Entre 100 y 500 SMLMV o fectación a nivel municipal/departamental",0.8,IF(L20="Mayor a 500 SMLMV o afectación nacional",1,"")))))</f>
        <v>0.8</v>
      </c>
      <c r="P20" s="141" t="str">
        <f>+IF(L20="Menor a 10 SMLMV o afectación a un área/proceso","Leve",IF(L20="Entre 10 y 50 SMLMV o afectación interna","Menor",IF(L20="Entre 50 y 100 SMLMV o afectación con algunos usuarios","Moderado",IF(L20="Entre 100 y 500 SMLMV o fectación a nivel municipal/departamental","Mayor",IF(L20="Mayor a 500 SMLMV o afectación nacional","Catastrófico","")))))</f>
        <v>Mayor</v>
      </c>
      <c r="Q20" s="87" t="str">
        <f>+IF(OR(K20="",L20=""),"",IF(AND(P20="Catastrófico",N20&lt;&gt;""),"Extremo",IF(AND(P20="Mayor",N20&lt;&gt;""),"Alto",IF(AND(N20="Muy Alta",O20&gt;0.1,O20&lt;0.7),"Alto",IF(AND(N20="Alta",P20="Moderado"),"Alto",IF(O20*M20&lt;0.1,"Bajo",IF(AND(N20="Alta",O20&lt;0.5),"Moderado",IF(AND(N20="Media",O20&lt;0.7),"Moderado",IF(AND(N20="Baja",OR(P20="Moderado",P20="Menor")),"Moderado",IF(AND(N20="Muy Baja",P20="Moderado"),"Moderado",))))))))))</f>
        <v>Alto</v>
      </c>
      <c r="R20" s="84" t="s">
        <v>75</v>
      </c>
      <c r="S20" s="84" t="s">
        <v>69</v>
      </c>
      <c r="T20" s="149"/>
      <c r="U20" s="26">
        <v>1</v>
      </c>
      <c r="V20" s="23" t="s">
        <v>171</v>
      </c>
      <c r="W20" s="47" t="s">
        <v>121</v>
      </c>
      <c r="X20" s="47" t="s">
        <v>120</v>
      </c>
      <c r="Y20" s="52" t="str">
        <f t="shared" si="3"/>
        <v xml:space="preserve">El jefe de la oficina asesora de control disciplinario y la asesora de instrucción harán seguimiento a los envíos realizados por correo certificado con el fin de establecer una efectiva notificación de las decisiones en materia discplinaria </v>
      </c>
      <c r="Z20" s="22" t="s">
        <v>122</v>
      </c>
      <c r="AA20" s="27" t="s">
        <v>79</v>
      </c>
      <c r="AB20" s="28">
        <f>+IF(AA20="","",IF(AA20="Preventivo",0.25,IF(AA20="Detectivo",0.15,IF(AA20="Correctivo",0.1,))))</f>
        <v>0.15</v>
      </c>
      <c r="AC20" s="27" t="s">
        <v>71</v>
      </c>
      <c r="AD20" s="28">
        <f>+IF(AC20="","",IF(AC20="Automático",0.25,IF(AC20="Manual",0.15)))</f>
        <v>0.15</v>
      </c>
      <c r="AE20" s="27" t="s">
        <v>72</v>
      </c>
      <c r="AF20" s="28">
        <f>+IF(AE20="","",IF(AE20="Documentado",0.5,IF(AE20="Sin documentar",0)))</f>
        <v>0.5</v>
      </c>
      <c r="AG20" s="27" t="s">
        <v>73</v>
      </c>
      <c r="AH20" s="28">
        <f>+IF(AG20="","",IF(AG20="Continua",0.1,IF(AG20="Aleatoria",0.05)))</f>
        <v>0.1</v>
      </c>
      <c r="AI20" s="27" t="s">
        <v>74</v>
      </c>
      <c r="AJ20" s="29">
        <f>+IF(AI20="","",IF(AI20="Con registro",0.05,IF(AI20="Sin registro",0)))</f>
        <v>0.05</v>
      </c>
      <c r="AK20" s="29">
        <f>+IF(AA20="Detectivo",M20-(SUM(AB20,AD20)*M20),IF(AA20="Preventivo",M20-(SUM(AB20,AD20)*M20),M20))</f>
        <v>0.28000000000000003</v>
      </c>
      <c r="AL20" s="119">
        <f>+IF(M20="","",MIN(AK20:AK22))</f>
        <v>0.1008</v>
      </c>
      <c r="AM20" s="87" t="str">
        <f>+IF(AL20="","",IF(AL20&gt;0.8,"Muy Alta",IF(AND(AL20&lt;=0.8,AL20&gt;0.6),"Alta",IF(AND(AL20&lt;=0.6,AL20&gt;0.4),"Media",IF(AND(AL20&lt;=0.4,AL20&gt;0.2),"Baja","Muy Baja")))))</f>
        <v>Muy Baja</v>
      </c>
      <c r="AN20" s="30">
        <f>+IF(OR(S20="",S20="No"),O20,O20-(O20*T20))</f>
        <v>0.8</v>
      </c>
      <c r="AO20" s="119">
        <f>+IF(L20="","",MIN(AN21:AN22))</f>
        <v>0.8</v>
      </c>
      <c r="AP20" s="141" t="str">
        <f>+IF(AO20="","",IF(AO20&gt;0.8,"Catastrófico",IF(AND(AO20&lt;=0.8,AO20&gt;0.6),"Mayor",IF(AND(AO20&lt;=0.6,AO20&gt;0.4),"Moderado",IF(AND(AO20&lt;=0.4,AO20&gt;0.2),"Menor","Leve")))))</f>
        <v>Mayor</v>
      </c>
      <c r="AQ20" s="117" t="str">
        <f t="shared" ref="AQ20" si="9">+IF(OR(AL20="",AO20=""),"",IF(AND(AP20="Catastrófico",AM20&lt;&gt;""),"Extremo",IF(AND(AP20="Mayor",AM20&lt;&gt;""),"Alto",IF(AND(AM20="Muy Alta",AO20&gt;0.1,AO20&lt;0.7),"Alto",IF(AND(AM20="Alta",AP20="Moderado"),"Alto",IF(AO20*AL20&lt;0.1,"Bajo",IF(AND(AM20="Alta",AO20&lt;0.5),"Moderado",IF(AND(AM20="Media",AO20&lt;0.7),"Moderado",IF(AND(AM20="Baja",OR(AP20="Moderado",AP20="Menor")),"Moderado",IF(AND(AM20="Muy Baja",AP20="Moderado"),"Moderado",))))))))))</f>
        <v>Alto</v>
      </c>
      <c r="AR20" s="90" t="s">
        <v>143</v>
      </c>
      <c r="AS20" s="145">
        <v>0.66600000000000004</v>
      </c>
      <c r="AT20" s="31">
        <v>1</v>
      </c>
      <c r="AU20" s="23" t="s">
        <v>141</v>
      </c>
      <c r="AV20" s="23" t="s">
        <v>81</v>
      </c>
      <c r="AW20" s="61" t="s">
        <v>168</v>
      </c>
      <c r="AX20" s="47" t="s">
        <v>142</v>
      </c>
      <c r="AY20" s="47" t="s">
        <v>93</v>
      </c>
      <c r="AZ20" s="47" t="s">
        <v>158</v>
      </c>
      <c r="BA20" s="146" t="s">
        <v>159</v>
      </c>
      <c r="BB20" s="148">
        <v>45693</v>
      </c>
      <c r="BC20" s="155" t="s">
        <v>163</v>
      </c>
    </row>
    <row r="21" spans="1:55" s="32" customFormat="1" ht="114" customHeight="1" thickBot="1" x14ac:dyDescent="0.3">
      <c r="A21" s="82"/>
      <c r="B21" s="85"/>
      <c r="C21" s="85"/>
      <c r="D21" s="85"/>
      <c r="E21" s="144"/>
      <c r="F21" s="85"/>
      <c r="G21" s="88"/>
      <c r="H21" s="91"/>
      <c r="I21" s="85"/>
      <c r="J21" s="85"/>
      <c r="K21" s="85"/>
      <c r="L21" s="85"/>
      <c r="M21" s="120"/>
      <c r="N21" s="88"/>
      <c r="O21" s="120"/>
      <c r="P21" s="142"/>
      <c r="Q21" s="88"/>
      <c r="R21" s="85"/>
      <c r="S21" s="85"/>
      <c r="T21" s="150"/>
      <c r="U21" s="33">
        <v>2</v>
      </c>
      <c r="V21" s="23" t="s">
        <v>171</v>
      </c>
      <c r="W21" s="23" t="s">
        <v>116</v>
      </c>
      <c r="X21" s="23" t="s">
        <v>123</v>
      </c>
      <c r="Y21" s="52" t="str">
        <f t="shared" si="3"/>
        <v xml:space="preserve">El jefe de la oficina asesora de control disciplinario y la asesora de instrucciónAmpliar los canales de comunicación ( Publicación pagina Web, Carteleras, entrega personal y notificación por correo electrónico) en los casos aplicables , sobre las decisiones que se adopten en materia disciplinaria </v>
      </c>
      <c r="Z21" s="23" t="s">
        <v>124</v>
      </c>
      <c r="AA21" s="34" t="s">
        <v>70</v>
      </c>
      <c r="AB21" s="35">
        <f t="shared" si="5"/>
        <v>0.25</v>
      </c>
      <c r="AC21" s="34" t="s">
        <v>71</v>
      </c>
      <c r="AD21" s="35">
        <f t="shared" si="6"/>
        <v>0.15</v>
      </c>
      <c r="AE21" s="34" t="s">
        <v>72</v>
      </c>
      <c r="AF21" s="35">
        <f t="shared" si="7"/>
        <v>0.5</v>
      </c>
      <c r="AG21" s="34" t="s">
        <v>77</v>
      </c>
      <c r="AH21" s="35">
        <f t="shared" si="8"/>
        <v>0.05</v>
      </c>
      <c r="AI21" s="34" t="s">
        <v>74</v>
      </c>
      <c r="AJ21" s="36">
        <f t="shared" si="2"/>
        <v>0.05</v>
      </c>
      <c r="AK21" s="29">
        <f>+IF(AA21="Detectivo",AK20-(SUM(AB21,AD21)*AK20),IF(AA21="Preventivo",AK20-(SUM(AB21,AD21)*AK20),AK20))</f>
        <v>0.16800000000000001</v>
      </c>
      <c r="AL21" s="120"/>
      <c r="AM21" s="88"/>
      <c r="AN21" s="29">
        <f>+IF(AA21="Correctivo",AN20-(SUM(AB21,AD21)*AN20),AN20)</f>
        <v>0.8</v>
      </c>
      <c r="AO21" s="120"/>
      <c r="AP21" s="142"/>
      <c r="AQ21" s="144"/>
      <c r="AR21" s="91"/>
      <c r="AS21" s="91"/>
      <c r="AT21" s="37">
        <v>2</v>
      </c>
      <c r="AU21" s="23" t="s">
        <v>160</v>
      </c>
      <c r="AV21" s="23" t="s">
        <v>81</v>
      </c>
      <c r="AW21" s="61" t="s">
        <v>168</v>
      </c>
      <c r="AX21" s="23" t="s">
        <v>146</v>
      </c>
      <c r="AY21" s="22" t="s">
        <v>145</v>
      </c>
      <c r="AZ21" s="23" t="s">
        <v>158</v>
      </c>
      <c r="BA21" s="85"/>
      <c r="BB21" s="85"/>
      <c r="BC21" s="156"/>
    </row>
    <row r="22" spans="1:55" s="32" customFormat="1" ht="161.25" customHeight="1" thickBot="1" x14ac:dyDescent="0.3">
      <c r="A22" s="172"/>
      <c r="B22" s="147"/>
      <c r="C22" s="147"/>
      <c r="D22" s="147"/>
      <c r="E22" s="144"/>
      <c r="F22" s="147"/>
      <c r="G22" s="153"/>
      <c r="H22" s="91"/>
      <c r="I22" s="147"/>
      <c r="J22" s="147"/>
      <c r="K22" s="147"/>
      <c r="L22" s="147"/>
      <c r="M22" s="152"/>
      <c r="N22" s="153"/>
      <c r="O22" s="152"/>
      <c r="P22" s="154"/>
      <c r="Q22" s="153"/>
      <c r="R22" s="147"/>
      <c r="S22" s="147"/>
      <c r="T22" s="178"/>
      <c r="U22" s="179">
        <v>3</v>
      </c>
      <c r="V22" s="74" t="s">
        <v>171</v>
      </c>
      <c r="W22" s="74" t="s">
        <v>117</v>
      </c>
      <c r="X22" s="74" t="s">
        <v>118</v>
      </c>
      <c r="Y22" s="76" t="str">
        <f t="shared" si="3"/>
        <v>El jefe de la oficina asesora de control disciplinario y la asesora de instrucciónapoyarse en otros dispositivos como medios para convocar al funcionario a que se notifique,  ejemplo:  Llamadas o medios magnéticos a funcionarios , sus jefes inmediatos o a los sujetos procesales, para que se acerquen a recibir las comunicaciones o notificaciones</v>
      </c>
      <c r="Z22" s="74" t="s">
        <v>119</v>
      </c>
      <c r="AA22" s="180" t="s">
        <v>70</v>
      </c>
      <c r="AB22" s="181">
        <f t="shared" si="5"/>
        <v>0.25</v>
      </c>
      <c r="AC22" s="180" t="s">
        <v>71</v>
      </c>
      <c r="AD22" s="181">
        <f t="shared" si="6"/>
        <v>0.15</v>
      </c>
      <c r="AE22" s="180" t="s">
        <v>80</v>
      </c>
      <c r="AF22" s="181">
        <f t="shared" si="7"/>
        <v>0</v>
      </c>
      <c r="AG22" s="180" t="s">
        <v>73</v>
      </c>
      <c r="AH22" s="181">
        <f t="shared" si="8"/>
        <v>0.1</v>
      </c>
      <c r="AI22" s="180" t="s">
        <v>74</v>
      </c>
      <c r="AJ22" s="182">
        <f t="shared" si="2"/>
        <v>0.05</v>
      </c>
      <c r="AK22" s="78">
        <f>+IF(AA22="Detectivo",AK21-(SUM(AB22,AD22)*AK21),IF(AA22="Preventivo",AK21-(SUM(AB22,AD22)*AK21),AK21))</f>
        <v>0.1008</v>
      </c>
      <c r="AL22" s="152"/>
      <c r="AM22" s="153"/>
      <c r="AN22" s="78">
        <f>+IF(AA22="Correctivo",AN21-(SUM(AB22,AD22)*AN21),AN21)</f>
        <v>0.8</v>
      </c>
      <c r="AO22" s="152"/>
      <c r="AP22" s="154"/>
      <c r="AQ22" s="144"/>
      <c r="AR22" s="91"/>
      <c r="AS22" s="91"/>
      <c r="AT22" s="48">
        <v>3</v>
      </c>
      <c r="AU22" s="77" t="s">
        <v>147</v>
      </c>
      <c r="AV22" s="74" t="s">
        <v>148</v>
      </c>
      <c r="AW22" s="183" t="s">
        <v>168</v>
      </c>
      <c r="AX22" s="46" t="s">
        <v>149</v>
      </c>
      <c r="AY22" s="51" t="s">
        <v>93</v>
      </c>
      <c r="AZ22" s="46" t="s">
        <v>158</v>
      </c>
      <c r="BA22" s="147"/>
      <c r="BB22" s="147"/>
      <c r="BC22" s="157"/>
    </row>
    <row r="23" spans="1:55" s="32" customFormat="1" ht="120.75" customHeight="1" x14ac:dyDescent="0.25">
      <c r="A23" s="174" t="s">
        <v>78</v>
      </c>
      <c r="B23" s="85" t="s">
        <v>134</v>
      </c>
      <c r="C23" s="85" t="s">
        <v>83</v>
      </c>
      <c r="D23" s="85" t="s">
        <v>67</v>
      </c>
      <c r="E23" s="88" t="s">
        <v>114</v>
      </c>
      <c r="F23" s="85" t="s">
        <v>133</v>
      </c>
      <c r="G23" s="88" t="str">
        <f>+IF(OR(D23&lt;&gt;"",E23&lt;&gt;"",F23&lt;&gt;""),CONCATENATE("Posibilidad de ",D23," por ",E23," debido a ",F23),"")</f>
        <v xml:space="preserve">Posibilidad de afectación económica y reputacional por  
nulidades , sanciones o demandas contra la entidad debido a violación al artículo 95 de la Ley 734 de 2002 (derogada parcialmente por la Ley 1952 de 2019), concordante con el artículo 15 de la Constitución Política de Colombia </v>
      </c>
      <c r="H23" s="88" t="s">
        <v>173</v>
      </c>
      <c r="I23" s="85" t="s">
        <v>82</v>
      </c>
      <c r="J23" s="85" t="s">
        <v>85</v>
      </c>
      <c r="K23" s="85" t="s">
        <v>92</v>
      </c>
      <c r="L23" s="85" t="s">
        <v>87</v>
      </c>
      <c r="M23" s="120">
        <f>+IF(K23="Máximo 2 veces",0.2,IF(K23="Entre 3 a 24 veces",0.4,IF(K23="Entre 24 a 500 veces",0.6,IF(K23="Entre 500 a 5000 veces",0.8,IF(K23="Mas de 5000 veces",1,"")))))</f>
        <v>0.4</v>
      </c>
      <c r="N23" s="88" t="str">
        <f>+IF(M23="","",IF(M23&gt;0.8,"Muy Alta",IF(AND(M23&lt;=0.8,M23&gt;0.6),"Alta",IF(AND(M23&lt;=0.6,M23&gt;0.4),"Media",IF(AND(M23&lt;=0.4,M23&gt;0.2),"Baja","Muy Baja")))))</f>
        <v>Baja</v>
      </c>
      <c r="O23" s="120">
        <f>+IF(L23="Menor a 10 SMLMV o afectación a un área/proceso",0.2,IF(L23="Entre 10 y 50 SMLMV o afectación interna",0.4,IF(L23="Entre 50 y 100 SMLMV o afectación con algunos usuarios",0.6,IF(L23="Entre 100 y 500 SMLMV o fectación a nivel municipal/departamental",0.8,IF(L23="Mayor a 500 SMLMV o afectación nacional",1,"")))))</f>
        <v>0.8</v>
      </c>
      <c r="P23" s="142" t="str">
        <f>+IF(L23="Menor a 10 SMLMV o afectación a un área/proceso","Leve",IF(L23="Entre 10 y 50 SMLMV o afectación interna","Menor",IF(L23="Entre 50 y 100 SMLMV o afectación con algunos usuarios","Moderado",IF(L23="Entre 100 y 500 SMLMV o fectación a nivel municipal/departamental","Mayor",IF(L23="Mayor a 500 SMLMV o afectación nacional","Catastrófico","")))))</f>
        <v>Mayor</v>
      </c>
      <c r="Q23" s="88" t="str">
        <f>+IF(OR(K23="",L23=""),"",IF(AND(P23="Catastrófico",N23&lt;&gt;""),"Extremo",IF(AND(P23="Mayor",N23&lt;&gt;""),"Alto",IF(AND(N23="Muy Alta",O23&gt;0.1,O23&lt;0.7),"Alto",IF(AND(N23="Alta",P23="Moderado"),"Alto",IF(O23*M23&lt;0.1,"Bajo",IF(AND(N23="Alta",O23&lt;0.5),"Moderado",IF(AND(N23="Media",O23&lt;0.7),"Moderado",IF(AND(N23="Baja",OR(P23="Moderado",P23="Menor")),"Moderado",IF(AND(N23="Muy Baja",P23="Moderado"),"Moderado",))))))))))</f>
        <v>Alto</v>
      </c>
      <c r="R23" s="85" t="s">
        <v>68</v>
      </c>
      <c r="S23" s="85" t="s">
        <v>69</v>
      </c>
      <c r="T23" s="150"/>
      <c r="U23" s="33">
        <v>1</v>
      </c>
      <c r="V23" s="72" t="s">
        <v>171</v>
      </c>
      <c r="W23" s="72" t="s">
        <v>136</v>
      </c>
      <c r="X23" s="72" t="s">
        <v>135</v>
      </c>
      <c r="Y23" s="73" t="str">
        <f t="shared" si="3"/>
        <v xml:space="preserve">El jefe de la oficina asesora de control disciplinario y la asesora de instrucciónaplicarán con estricto cumplimiento las disposiciones legales en materia de reserva de la información con el fin de evitar sanciones y brindar garantías a los investigados  </v>
      </c>
      <c r="Z23" s="72" t="s">
        <v>140</v>
      </c>
      <c r="AA23" s="34" t="s">
        <v>76</v>
      </c>
      <c r="AB23" s="35">
        <f t="shared" ref="AB23:AB24" si="10">+IF(AA23="","",IF(AA23="Preventivo",0.25,IF(AA23="Detectivo",0.15,IF(AA23="Correctivo",0.1,))))</f>
        <v>0.1</v>
      </c>
      <c r="AC23" s="34" t="s">
        <v>71</v>
      </c>
      <c r="AD23" s="35">
        <f t="shared" ref="AD23:AD24" si="11">+IF(AC23="","",IF(AC23="Automático",0.25,IF(AC23="Manual",0.15)))</f>
        <v>0.15</v>
      </c>
      <c r="AE23" s="34" t="s">
        <v>72</v>
      </c>
      <c r="AF23" s="35">
        <f t="shared" ref="AF23:AF24" si="12">+IF(AE23="","",IF(AE23="Documentado",0.5,IF(AE23="Sin documentar",0)))</f>
        <v>0.5</v>
      </c>
      <c r="AG23" s="34" t="s">
        <v>77</v>
      </c>
      <c r="AH23" s="35">
        <f t="shared" ref="AH23:AH24" si="13">+IF(AG23="","",IF(AG23="Continua",0.1,IF(AG23="Aleatoria",0.05)))</f>
        <v>0.05</v>
      </c>
      <c r="AI23" s="34" t="s">
        <v>74</v>
      </c>
      <c r="AJ23" s="36">
        <f t="shared" ref="AJ23:AJ24" si="14">+IF(AI23="","",IF(AI23="Con registro",0.05,IF(AI23="Sin registro",0)))</f>
        <v>0.05</v>
      </c>
      <c r="AK23" s="36" t="e">
        <f>+IF(#REF!="","",#REF!-(SUM(AB23,AD23,AF23,AH23,AJ23)*#REF!))</f>
        <v>#REF!</v>
      </c>
      <c r="AL23" s="120" t="e">
        <f>+IF(M23="","",MIN(AK23:AK25))</f>
        <v>#REF!</v>
      </c>
      <c r="AM23" s="88" t="e">
        <f>+IF(AL23="","",IF(AL23&gt;0.8,"Muy Alta",IF(AND(AL23&lt;=0.8,AL23&gt;0.6),"Alta",IF(AND(AL23&lt;=0.6,AL23&gt;0.4),"Media",IF(AND(AL23&lt;=0.4,AL23&gt;0.2),"Baja","Muy Baja")))))</f>
        <v>#REF!</v>
      </c>
      <c r="AN23" s="75" t="e">
        <f>+IF(AA23="Correctivo",#REF!-(SUM(AB23,AD23)*#REF!),#REF!)</f>
        <v>#REF!</v>
      </c>
      <c r="AO23" s="120" t="e">
        <f>+IF(L23="","",MIN(AN24:AN25))</f>
        <v>#REF!</v>
      </c>
      <c r="AP23" s="141" t="e">
        <f>+IF(AO23="","",IF(AO23&gt;0.8,"Catastrófico",IF(AND(AO23&lt;=0.8,AO23&gt;0.6),"Mayor",IF(AND(AO23&lt;=0.6,AO23&gt;0.4),"Moderado",IF(AND(AO23&lt;=0.4,AO23&gt;0.2),"Menor","Leve")))))</f>
        <v>#REF!</v>
      </c>
      <c r="AQ23" s="88" t="e">
        <f t="shared" ref="AQ23" si="15">+IF(OR(AL23="",AO23=""),"",IF(AND(AP23="Catastrófico",AM23&lt;&gt;""),"Extremo",IF(AND(AP23="Mayor",AM23&lt;&gt;""),"Alto",IF(AND(AM23="Muy Alta",AO23&gt;0.1,AO23&lt;0.7),"Alto",IF(AND(AM23="Alta",AP23="Moderado"),"Alto",IF(AO23*AL23&lt;0.1,"Bajo",IF(AND(AM23="Alta",AO23&lt;0.5),"Moderado",IF(AND(AM23="Media",AO23&lt;0.7),"Moderado",IF(AND(AM23="Baja",OR(AP23="Moderado",AP23="Menor")),"Moderado",IF(AND(AM23="Muy Baja",AP23="Moderado"),"Moderado",))))))))))</f>
        <v>#REF!</v>
      </c>
      <c r="AR23" s="85" t="s">
        <v>175</v>
      </c>
      <c r="AS23" s="79">
        <v>1</v>
      </c>
      <c r="AT23" s="37">
        <v>2</v>
      </c>
      <c r="AU23" s="72" t="s">
        <v>151</v>
      </c>
      <c r="AV23" s="72" t="s">
        <v>152</v>
      </c>
      <c r="AW23" s="177" t="s">
        <v>168</v>
      </c>
      <c r="AX23" s="72" t="s">
        <v>153</v>
      </c>
      <c r="AY23" s="72" t="s">
        <v>154</v>
      </c>
      <c r="AZ23" s="72" t="s">
        <v>158</v>
      </c>
      <c r="BA23" s="54"/>
      <c r="BB23" s="54"/>
      <c r="BC23" s="54"/>
    </row>
    <row r="24" spans="1:55" s="32" customFormat="1" ht="131.25" customHeight="1" x14ac:dyDescent="0.25">
      <c r="A24" s="174"/>
      <c r="B24" s="85"/>
      <c r="C24" s="85"/>
      <c r="D24" s="85"/>
      <c r="E24" s="88"/>
      <c r="F24" s="85"/>
      <c r="G24" s="88"/>
      <c r="H24" s="88"/>
      <c r="I24" s="85"/>
      <c r="J24" s="85"/>
      <c r="K24" s="85"/>
      <c r="L24" s="85"/>
      <c r="M24" s="120"/>
      <c r="N24" s="88"/>
      <c r="O24" s="120"/>
      <c r="P24" s="142"/>
      <c r="Q24" s="88"/>
      <c r="R24" s="85"/>
      <c r="S24" s="85"/>
      <c r="T24" s="150"/>
      <c r="U24" s="184">
        <v>2</v>
      </c>
      <c r="V24" s="85" t="s">
        <v>171</v>
      </c>
      <c r="W24" s="85" t="s">
        <v>138</v>
      </c>
      <c r="X24" s="85" t="s">
        <v>137</v>
      </c>
      <c r="Y24" s="88" t="str">
        <f t="shared" si="3"/>
        <v xml:space="preserve">El jefe de la oficina asesora de control disciplinario y la asesora de instruccióngarantizaran las seguridad, inalteración  y debida custodia de los expedientes, dando cumplimiento a las disposiciones que regulan la materia, de orden disciplinario y de gestión de arvhico documental, con el fin de evitar sanciones y brindar garantías a los investigados </v>
      </c>
      <c r="Z24" s="85" t="s">
        <v>139</v>
      </c>
      <c r="AA24" s="185" t="s">
        <v>70</v>
      </c>
      <c r="AB24" s="35">
        <f t="shared" si="10"/>
        <v>0.25</v>
      </c>
      <c r="AC24" s="185" t="s">
        <v>71</v>
      </c>
      <c r="AD24" s="35">
        <f t="shared" si="11"/>
        <v>0.15</v>
      </c>
      <c r="AE24" s="185" t="s">
        <v>72</v>
      </c>
      <c r="AF24" s="35">
        <f t="shared" si="12"/>
        <v>0.5</v>
      </c>
      <c r="AG24" s="185" t="s">
        <v>73</v>
      </c>
      <c r="AH24" s="35">
        <f t="shared" si="13"/>
        <v>0.1</v>
      </c>
      <c r="AI24" s="185" t="s">
        <v>74</v>
      </c>
      <c r="AJ24" s="36">
        <f t="shared" si="14"/>
        <v>0.05</v>
      </c>
      <c r="AK24" s="36" t="e">
        <f>+IF(AK23="","",AK23-(SUM(AB24,AD24,AF24,AH24,AJ24)*AK23))</f>
        <v>#REF!</v>
      </c>
      <c r="AL24" s="120"/>
      <c r="AM24" s="88"/>
      <c r="AN24" s="75" t="e">
        <f>+IF(AA24="Correctivo",AN23-(SUM(AB24,AD24)*AN23),AN23)</f>
        <v>#REF!</v>
      </c>
      <c r="AO24" s="120"/>
      <c r="AP24" s="142"/>
      <c r="AQ24" s="88"/>
      <c r="AR24" s="85"/>
      <c r="AS24" s="79"/>
      <c r="AT24" s="176">
        <v>3</v>
      </c>
      <c r="AU24" s="85" t="s">
        <v>155</v>
      </c>
      <c r="AV24" s="85" t="s">
        <v>81</v>
      </c>
      <c r="AW24" s="186" t="s">
        <v>168</v>
      </c>
      <c r="AX24" s="85" t="s">
        <v>157</v>
      </c>
      <c r="AY24" s="85" t="s">
        <v>156</v>
      </c>
      <c r="AZ24" s="85" t="s">
        <v>158</v>
      </c>
      <c r="BA24" s="85"/>
      <c r="BB24" s="85"/>
      <c r="BC24" s="85"/>
    </row>
    <row r="25" spans="1:55" ht="15" customHeight="1" x14ac:dyDescent="0.2">
      <c r="A25" s="174"/>
      <c r="B25" s="85"/>
      <c r="C25" s="85"/>
      <c r="D25" s="85"/>
      <c r="E25" s="88"/>
      <c r="F25" s="85"/>
      <c r="G25" s="88"/>
      <c r="H25" s="88"/>
      <c r="I25" s="85"/>
      <c r="J25" s="85"/>
      <c r="K25" s="85"/>
      <c r="L25" s="85"/>
      <c r="M25" s="120"/>
      <c r="N25" s="88"/>
      <c r="O25" s="120"/>
      <c r="P25" s="142"/>
      <c r="Q25" s="88"/>
      <c r="R25" s="85"/>
      <c r="S25" s="85"/>
      <c r="T25" s="150"/>
      <c r="U25" s="184"/>
      <c r="V25" s="85"/>
      <c r="W25" s="85"/>
      <c r="X25" s="85"/>
      <c r="Y25" s="88"/>
      <c r="Z25" s="85"/>
      <c r="AA25" s="185"/>
      <c r="AB25" s="175"/>
      <c r="AC25" s="185"/>
      <c r="AD25" s="175"/>
      <c r="AE25" s="185"/>
      <c r="AF25" s="175"/>
      <c r="AG25" s="185"/>
      <c r="AH25" s="175"/>
      <c r="AI25" s="185"/>
      <c r="AJ25" s="175"/>
      <c r="AK25" s="175"/>
      <c r="AL25" s="120"/>
      <c r="AM25" s="88"/>
      <c r="AN25" s="175"/>
      <c r="AO25" s="120"/>
      <c r="AP25" s="154"/>
      <c r="AQ25" s="88"/>
      <c r="AR25" s="85"/>
      <c r="AS25" s="79"/>
      <c r="AT25" s="176"/>
      <c r="AU25" s="85"/>
      <c r="AV25" s="85"/>
      <c r="AW25" s="186"/>
      <c r="AX25" s="85"/>
      <c r="AY25" s="85"/>
      <c r="AZ25" s="85"/>
      <c r="BA25" s="85"/>
      <c r="BB25" s="85"/>
      <c r="BC25" s="85"/>
    </row>
    <row r="26" spans="1:55" ht="32.25" customHeight="1" x14ac:dyDescent="0.2">
      <c r="B26" s="173" t="s">
        <v>174</v>
      </c>
      <c r="C26" s="173"/>
      <c r="D26" s="173"/>
      <c r="E26" s="173"/>
      <c r="I26" s="171"/>
    </row>
    <row r="27" spans="1:55" ht="168" customHeight="1" x14ac:dyDescent="0.2">
      <c r="B27" s="80"/>
      <c r="C27" s="80"/>
      <c r="D27" s="80"/>
      <c r="E27" s="80"/>
    </row>
    <row r="35" spans="47:47" x14ac:dyDescent="0.2">
      <c r="AU35" s="1" t="s">
        <v>144</v>
      </c>
    </row>
    <row r="36" spans="47:47" x14ac:dyDescent="0.2">
      <c r="AU36" s="1" t="s">
        <v>144</v>
      </c>
    </row>
    <row r="37" spans="47:47" x14ac:dyDescent="0.2">
      <c r="AU37" s="1" t="s">
        <v>144</v>
      </c>
    </row>
    <row r="45" spans="47:47" x14ac:dyDescent="0.2">
      <c r="AU45" s="1" t="s">
        <v>150</v>
      </c>
    </row>
  </sheetData>
  <sheetProtection formatCells="0" formatColumns="0" formatRows="0" insertColumns="0" insertRows="0" insertHyperlinks="0" deleteColumns="0" deleteRows="0" sort="0" autoFilter="0" pivotTables="0"/>
  <dataConsolidate/>
  <mergeCells count="163">
    <mergeCell ref="AU24:AU25"/>
    <mergeCell ref="AV24:AV25"/>
    <mergeCell ref="AW24:AW25"/>
    <mergeCell ref="AX24:AX25"/>
    <mergeCell ref="AY24:AY25"/>
    <mergeCell ref="AZ24:AZ25"/>
    <mergeCell ref="BA24:BA25"/>
    <mergeCell ref="BB24:BB25"/>
    <mergeCell ref="BC24:BC25"/>
    <mergeCell ref="AI24:AI25"/>
    <mergeCell ref="AL23:AL25"/>
    <mergeCell ref="AM23:AM25"/>
    <mergeCell ref="AO23:AO25"/>
    <mergeCell ref="AP23:AP25"/>
    <mergeCell ref="AQ23:AQ25"/>
    <mergeCell ref="AR23:AR25"/>
    <mergeCell ref="AS23:AS25"/>
    <mergeCell ref="AT24:AT25"/>
    <mergeCell ref="P23:P25"/>
    <mergeCell ref="Q23:Q25"/>
    <mergeCell ref="R23:R25"/>
    <mergeCell ref="S23:S25"/>
    <mergeCell ref="T23:T25"/>
    <mergeCell ref="U24:U25"/>
    <mergeCell ref="V24:V25"/>
    <mergeCell ref="W24:W25"/>
    <mergeCell ref="X24:X25"/>
    <mergeCell ref="S15:S16"/>
    <mergeCell ref="AL15:AL16"/>
    <mergeCell ref="AM15:AM16"/>
    <mergeCell ref="AO15:AO16"/>
    <mergeCell ref="AP15:AP16"/>
    <mergeCell ref="AQ15:AQ16"/>
    <mergeCell ref="AR15:AR16"/>
    <mergeCell ref="R15:R16"/>
    <mergeCell ref="S17:S19"/>
    <mergeCell ref="S20:S22"/>
    <mergeCell ref="Y24:Y25"/>
    <mergeCell ref="Z24:Z25"/>
    <mergeCell ref="AA24:AA25"/>
    <mergeCell ref="AC24:AC25"/>
    <mergeCell ref="AE24:AE25"/>
    <mergeCell ref="AG24:AG25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J15:J16"/>
    <mergeCell ref="K15:K16"/>
    <mergeCell ref="L15:L16"/>
    <mergeCell ref="M15:M16"/>
    <mergeCell ref="N15:N16"/>
    <mergeCell ref="O15:O16"/>
    <mergeCell ref="P15:P16"/>
    <mergeCell ref="Q15:Q16"/>
    <mergeCell ref="P20:P22"/>
    <mergeCell ref="Q20:Q22"/>
    <mergeCell ref="J23:J25"/>
    <mergeCell ref="K23:K25"/>
    <mergeCell ref="L23:L25"/>
    <mergeCell ref="M23:M25"/>
    <mergeCell ref="N23:N25"/>
    <mergeCell ref="O23:O25"/>
    <mergeCell ref="BC17:BC19"/>
    <mergeCell ref="AR20:AR22"/>
    <mergeCell ref="AS20:AS22"/>
    <mergeCell ref="BA20:BA22"/>
    <mergeCell ref="BB20:BB22"/>
    <mergeCell ref="T20:T22"/>
    <mergeCell ref="AL20:AL22"/>
    <mergeCell ref="AM20:AM22"/>
    <mergeCell ref="AO20:AO22"/>
    <mergeCell ref="AP20:AP22"/>
    <mergeCell ref="AQ20:AQ22"/>
    <mergeCell ref="T17:T19"/>
    <mergeCell ref="AL17:AL19"/>
    <mergeCell ref="AM17:AM19"/>
    <mergeCell ref="AO17:AO19"/>
    <mergeCell ref="AP17:AP19"/>
    <mergeCell ref="BC20:BC22"/>
    <mergeCell ref="AQ17:AQ19"/>
    <mergeCell ref="AR17:AR19"/>
    <mergeCell ref="AS17:AS19"/>
    <mergeCell ref="I20:I22"/>
    <mergeCell ref="J20:J22"/>
    <mergeCell ref="K20:K22"/>
    <mergeCell ref="B20:B22"/>
    <mergeCell ref="C20:C22"/>
    <mergeCell ref="R20:R22"/>
    <mergeCell ref="O17:O19"/>
    <mergeCell ref="P17:P19"/>
    <mergeCell ref="M20:M22"/>
    <mergeCell ref="N20:N22"/>
    <mergeCell ref="R17:R19"/>
    <mergeCell ref="O20:O22"/>
    <mergeCell ref="L20:L22"/>
    <mergeCell ref="Q17:Q19"/>
    <mergeCell ref="E20:E22"/>
    <mergeCell ref="L17:L19"/>
    <mergeCell ref="M17:M19"/>
    <mergeCell ref="N17:N19"/>
    <mergeCell ref="D17:D19"/>
    <mergeCell ref="E17:E19"/>
    <mergeCell ref="F17:F19"/>
    <mergeCell ref="G17:G19"/>
    <mergeCell ref="C17:C19"/>
    <mergeCell ref="A1:D4"/>
    <mergeCell ref="E1:BB2"/>
    <mergeCell ref="AR13:AS13"/>
    <mergeCell ref="H13:L13"/>
    <mergeCell ref="BA13:BA14"/>
    <mergeCell ref="AA13:AD13"/>
    <mergeCell ref="A6:C6"/>
    <mergeCell ref="A8:C8"/>
    <mergeCell ref="A10:C10"/>
    <mergeCell ref="R12:AZ12"/>
    <mergeCell ref="E3:BB4"/>
    <mergeCell ref="AE13:AJ13"/>
    <mergeCell ref="AS15:AS16"/>
    <mergeCell ref="D6:BC6"/>
    <mergeCell ref="D8:BC8"/>
    <mergeCell ref="D10:BC10"/>
    <mergeCell ref="BA12:BC12"/>
    <mergeCell ref="U13:Z13"/>
    <mergeCell ref="AK13:AQ13"/>
    <mergeCell ref="M13:Q13"/>
    <mergeCell ref="R13:T13"/>
    <mergeCell ref="A13:G13"/>
    <mergeCell ref="BB13:BB14"/>
    <mergeCell ref="A12:Q12"/>
    <mergeCell ref="AT13:AZ13"/>
    <mergeCell ref="M14:N14"/>
    <mergeCell ref="AL14:AM14"/>
    <mergeCell ref="AO14:AP14"/>
    <mergeCell ref="O14:P14"/>
    <mergeCell ref="B26:E26"/>
    <mergeCell ref="B27:E27"/>
    <mergeCell ref="A20:A22"/>
    <mergeCell ref="D20:D22"/>
    <mergeCell ref="F20:F22"/>
    <mergeCell ref="G20:G22"/>
    <mergeCell ref="H20:H22"/>
    <mergeCell ref="BC13:BC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17:A19"/>
    <mergeCell ref="B17:B19"/>
    <mergeCell ref="H17:H19"/>
    <mergeCell ref="I17:I19"/>
    <mergeCell ref="J17:J19"/>
    <mergeCell ref="K17:K19"/>
  </mergeCells>
  <phoneticPr fontId="15" type="noConversion"/>
  <conditionalFormatting sqref="N15 N23">
    <cfRule type="containsText" dxfId="93" priority="1338" operator="containsText" text="Muy Baja">
      <formula>NOT(ISERROR(SEARCH("Muy Baja",N15)))</formula>
    </cfRule>
    <cfRule type="containsText" dxfId="92" priority="1339" operator="containsText" text="Baja">
      <formula>NOT(ISERROR(SEARCH("Baja",N15)))</formula>
    </cfRule>
    <cfRule type="containsText" dxfId="91" priority="1340" operator="containsText" text="Media">
      <formula>NOT(ISERROR(SEARCH("Media",N15)))</formula>
    </cfRule>
    <cfRule type="containsText" dxfId="90" priority="1341" operator="containsText" text="Alta">
      <formula>NOT(ISERROR(SEARCH("Alta",N15)))</formula>
    </cfRule>
    <cfRule type="containsText" dxfId="89" priority="1342" operator="containsText" text="Muy Alta">
      <formula>NOT(ISERROR(SEARCH("Muy Alta",N15)))</formula>
    </cfRule>
  </conditionalFormatting>
  <conditionalFormatting sqref="N17">
    <cfRule type="containsText" dxfId="88" priority="1252" operator="containsText" text="Muy Baja">
      <formula>NOT(ISERROR(SEARCH("Muy Baja",N17)))</formula>
    </cfRule>
    <cfRule type="containsText" dxfId="87" priority="1253" operator="containsText" text="Baja">
      <formula>NOT(ISERROR(SEARCH("Baja",N17)))</formula>
    </cfRule>
    <cfRule type="containsText" dxfId="86" priority="1254" operator="containsText" text="Media">
      <formula>NOT(ISERROR(SEARCH("Media",N17)))</formula>
    </cfRule>
    <cfRule type="containsText" dxfId="85" priority="1255" operator="containsText" text="Alta">
      <formula>NOT(ISERROR(SEARCH("Alta",N17)))</formula>
    </cfRule>
    <cfRule type="containsText" dxfId="84" priority="1256" operator="containsText" text="Muy Alta">
      <formula>NOT(ISERROR(SEARCH("Muy Alta",N17)))</formula>
    </cfRule>
  </conditionalFormatting>
  <conditionalFormatting sqref="N20">
    <cfRule type="containsText" dxfId="83" priority="1198" operator="containsText" text="Muy Baja">
      <formula>NOT(ISERROR(SEARCH("Muy Baja",N20)))</formula>
    </cfRule>
    <cfRule type="containsText" dxfId="82" priority="1199" operator="containsText" text="Baja">
      <formula>NOT(ISERROR(SEARCH("Baja",N20)))</formula>
    </cfRule>
    <cfRule type="containsText" dxfId="81" priority="1200" operator="containsText" text="Media">
      <formula>NOT(ISERROR(SEARCH("Media",N20)))</formula>
    </cfRule>
    <cfRule type="containsText" dxfId="80" priority="1201" operator="containsText" text="Alta">
      <formula>NOT(ISERROR(SEARCH("Alta",N20)))</formula>
    </cfRule>
    <cfRule type="containsText" dxfId="79" priority="1202" operator="containsText" text="Muy Alta">
      <formula>NOT(ISERROR(SEARCH("Muy Alta",N20)))</formula>
    </cfRule>
  </conditionalFormatting>
  <conditionalFormatting sqref="P15 P23">
    <cfRule type="containsText" dxfId="78" priority="1368" operator="containsText" text="Leve">
      <formula>NOT(ISERROR(SEARCH("Leve",P15)))</formula>
    </cfRule>
    <cfRule type="containsText" dxfId="77" priority="1369" operator="containsText" text="Menor">
      <formula>NOT(ISERROR(SEARCH("Menor",P15)))</formula>
    </cfRule>
    <cfRule type="containsText" dxfId="76" priority="1371" operator="containsText" text="Mayor">
      <formula>NOT(ISERROR(SEARCH("Mayor",P15)))</formula>
    </cfRule>
    <cfRule type="containsText" dxfId="75" priority="1372" operator="containsText" text="Catastrófico">
      <formula>NOT(ISERROR(SEARCH("Catastrófico",P15)))</formula>
    </cfRule>
  </conditionalFormatting>
  <conditionalFormatting sqref="P17">
    <cfRule type="containsText" dxfId="74" priority="1262" operator="containsText" text="Leve">
      <formula>NOT(ISERROR(SEARCH("Leve",P17)))</formula>
    </cfRule>
    <cfRule type="containsText" dxfId="73" priority="1263" operator="containsText" text="Menor">
      <formula>NOT(ISERROR(SEARCH("Menor",P17)))</formula>
    </cfRule>
    <cfRule type="containsText" dxfId="72" priority="1265" operator="containsText" text="Mayor">
      <formula>NOT(ISERROR(SEARCH("Mayor",P17)))</formula>
    </cfRule>
    <cfRule type="containsText" dxfId="71" priority="1266" operator="containsText" text="Catastrófico">
      <formula>NOT(ISERROR(SEARCH("Catastrófico",P17)))</formula>
    </cfRule>
  </conditionalFormatting>
  <conditionalFormatting sqref="P20">
    <cfRule type="containsText" dxfId="70" priority="1208" operator="containsText" text="Leve">
      <formula>NOT(ISERROR(SEARCH("Leve",P20)))</formula>
    </cfRule>
    <cfRule type="containsText" dxfId="69" priority="1209" operator="containsText" text="Menor">
      <formula>NOT(ISERROR(SEARCH("Menor",P20)))</formula>
    </cfRule>
    <cfRule type="containsText" dxfId="68" priority="1211" operator="containsText" text="Mayor">
      <formula>NOT(ISERROR(SEARCH("Mayor",P20)))</formula>
    </cfRule>
    <cfRule type="containsText" dxfId="67" priority="1212" operator="containsText" text="Catastrófico">
      <formula>NOT(ISERROR(SEARCH("Catastrófico",P20)))</formula>
    </cfRule>
  </conditionalFormatting>
  <conditionalFormatting sqref="P15:Q15">
    <cfRule type="containsText" dxfId="66" priority="1370" operator="containsText" text="Moderado">
      <formula>NOT(ISERROR(SEARCH("Moderado",P15)))</formula>
    </cfRule>
  </conditionalFormatting>
  <conditionalFormatting sqref="P17:Q17">
    <cfRule type="containsText" dxfId="65" priority="1264" operator="containsText" text="Moderado">
      <formula>NOT(ISERROR(SEARCH("Moderado",P17)))</formula>
    </cfRule>
  </conditionalFormatting>
  <conditionalFormatting sqref="P20:Q20">
    <cfRule type="containsText" dxfId="64" priority="1210" operator="containsText" text="Moderado">
      <formula>NOT(ISERROR(SEARCH("Moderado",P20)))</formula>
    </cfRule>
  </conditionalFormatting>
  <conditionalFormatting sqref="Q15 Q23">
    <cfRule type="containsText" dxfId="63" priority="1377" operator="containsText" text="Bajo">
      <formula>NOT(ISERROR(SEARCH("Bajo",Q15)))</formula>
    </cfRule>
    <cfRule type="containsText" dxfId="62" priority="1379" operator="containsText" text="Alto">
      <formula>NOT(ISERROR(SEARCH("Alto",Q15)))</formula>
    </cfRule>
    <cfRule type="containsText" dxfId="61" priority="1380" operator="containsText" text="Extremo">
      <formula>NOT(ISERROR(SEARCH("Extremo",Q15)))</formula>
    </cfRule>
  </conditionalFormatting>
  <conditionalFormatting sqref="Q17">
    <cfRule type="containsText" dxfId="60" priority="1267" operator="containsText" text="Bajo">
      <formula>NOT(ISERROR(SEARCH("Bajo",Q17)))</formula>
    </cfRule>
    <cfRule type="containsText" dxfId="59" priority="1268" operator="containsText" text="Alto">
      <formula>NOT(ISERROR(SEARCH("Alto",Q17)))</formula>
    </cfRule>
    <cfRule type="containsText" dxfId="58" priority="1269" operator="containsText" text="Extremo">
      <formula>NOT(ISERROR(SEARCH("Extremo",Q17)))</formula>
    </cfRule>
  </conditionalFormatting>
  <conditionalFormatting sqref="Q20">
    <cfRule type="containsText" dxfId="57" priority="1213" operator="containsText" text="Bajo">
      <formula>NOT(ISERROR(SEARCH("Bajo",Q20)))</formula>
    </cfRule>
    <cfRule type="containsText" dxfId="56" priority="1214" operator="containsText" text="Alto">
      <formula>NOT(ISERROR(SEARCH("Alto",Q20)))</formula>
    </cfRule>
    <cfRule type="containsText" dxfId="55" priority="1215" operator="containsText" text="Extremo">
      <formula>NOT(ISERROR(SEARCH("Extremo",Q20)))</formula>
    </cfRule>
  </conditionalFormatting>
  <conditionalFormatting sqref="AM15">
    <cfRule type="containsText" dxfId="54" priority="1353" operator="containsText" text="Muy Baja">
      <formula>NOT(ISERROR(SEARCH("Muy Baja",AM15)))</formula>
    </cfRule>
    <cfRule type="containsText" dxfId="53" priority="1359" operator="containsText" text="Baja">
      <formula>NOT(ISERROR(SEARCH("Baja",AM15)))</formula>
    </cfRule>
    <cfRule type="containsText" dxfId="52" priority="1360" operator="containsText" text="Media">
      <formula>NOT(ISERROR(SEARCH("Media",AM15)))</formula>
    </cfRule>
    <cfRule type="containsText" dxfId="51" priority="1361" operator="containsText" text="Alta">
      <formula>NOT(ISERROR(SEARCH("Alta",AM15)))</formula>
    </cfRule>
    <cfRule type="containsText" dxfId="50" priority="1362" operator="containsText" text="Muy Alta">
      <formula>NOT(ISERROR(SEARCH("Muy Alta",AM15)))</formula>
    </cfRule>
  </conditionalFormatting>
  <conditionalFormatting sqref="AM17">
    <cfRule type="containsText" dxfId="49" priority="1257" operator="containsText" text="Muy Baja">
      <formula>NOT(ISERROR(SEARCH("Muy Baja",AM17)))</formula>
    </cfRule>
    <cfRule type="containsText" dxfId="48" priority="1258" operator="containsText" text="Baja">
      <formula>NOT(ISERROR(SEARCH("Baja",AM17)))</formula>
    </cfRule>
    <cfRule type="containsText" dxfId="47" priority="1259" operator="containsText" text="Media">
      <formula>NOT(ISERROR(SEARCH("Media",AM17)))</formula>
    </cfRule>
    <cfRule type="containsText" dxfId="46" priority="1260" operator="containsText" text="Alta">
      <formula>NOT(ISERROR(SEARCH("Alta",AM17)))</formula>
    </cfRule>
    <cfRule type="containsText" dxfId="45" priority="1261" operator="containsText" text="Muy Alta">
      <formula>NOT(ISERROR(SEARCH("Muy Alta",AM17)))</formula>
    </cfRule>
  </conditionalFormatting>
  <conditionalFormatting sqref="AM20 AM23">
    <cfRule type="containsText" dxfId="44" priority="1203" operator="containsText" text="Muy Baja">
      <formula>NOT(ISERROR(SEARCH("Muy Baja",AM20)))</formula>
    </cfRule>
    <cfRule type="containsText" dxfId="43" priority="1204" operator="containsText" text="Baja">
      <formula>NOT(ISERROR(SEARCH("Baja",AM20)))</formula>
    </cfRule>
    <cfRule type="containsText" dxfId="42" priority="1205" operator="containsText" text="Media">
      <formula>NOT(ISERROR(SEARCH("Media",AM20)))</formula>
    </cfRule>
    <cfRule type="containsText" dxfId="41" priority="1206" operator="containsText" text="Alta">
      <formula>NOT(ISERROR(SEARCH("Alta",AM20)))</formula>
    </cfRule>
    <cfRule type="containsText" dxfId="40" priority="1207" operator="containsText" text="Muy Alta">
      <formula>NOT(ISERROR(SEARCH("Muy Alta",AM20)))</formula>
    </cfRule>
  </conditionalFormatting>
  <conditionalFormatting sqref="AN23:AN24">
    <cfRule type="containsText" dxfId="39" priority="1173" operator="containsText" text="Muy Baja">
      <formula>NOT(ISERROR(SEARCH("Muy Baja",AN23)))</formula>
    </cfRule>
    <cfRule type="containsText" dxfId="38" priority="1174" operator="containsText" text="Baja">
      <formula>NOT(ISERROR(SEARCH("Baja",AN23)))</formula>
    </cfRule>
    <cfRule type="containsText" dxfId="37" priority="1175" operator="containsText" text="Media">
      <formula>NOT(ISERROR(SEARCH("Media",AN23)))</formula>
    </cfRule>
    <cfRule type="containsText" dxfId="36" priority="1176" operator="containsText" text="Alta">
      <formula>NOT(ISERROR(SEARCH("Alta",AN23)))</formula>
    </cfRule>
    <cfRule type="containsText" dxfId="35" priority="1177" operator="containsText" text="Muy Alta">
      <formula>NOT(ISERROR(SEARCH("Muy Alta",AN23)))</formula>
    </cfRule>
  </conditionalFormatting>
  <conditionalFormatting sqref="AP15">
    <cfRule type="containsText" dxfId="34" priority="1324" operator="containsText" text="Leve">
      <formula>NOT(ISERROR(SEARCH("Leve",AP15)))</formula>
    </cfRule>
    <cfRule type="containsText" dxfId="33" priority="1325" operator="containsText" text="Menor">
      <formula>NOT(ISERROR(SEARCH("Menor",AP15)))</formula>
    </cfRule>
    <cfRule type="containsText" dxfId="32" priority="1326" operator="containsText" text="Moderado">
      <formula>NOT(ISERROR(SEARCH("Moderado",AP15)))</formula>
    </cfRule>
    <cfRule type="containsText" dxfId="31" priority="1327" operator="containsText" text="Mayor">
      <formula>NOT(ISERROR(SEARCH("Mayor",AP15)))</formula>
    </cfRule>
    <cfRule type="containsText" dxfId="30" priority="1328" operator="containsText" text="Catastrófico">
      <formula>NOT(ISERROR(SEARCH("Catastrófico",AP15)))</formula>
    </cfRule>
  </conditionalFormatting>
  <conditionalFormatting sqref="AP17">
    <cfRule type="containsText" dxfId="29" priority="1243" operator="containsText" text="Leve">
      <formula>NOT(ISERROR(SEARCH("Leve",AP17)))</formula>
    </cfRule>
    <cfRule type="containsText" dxfId="28" priority="1244" operator="containsText" text="Menor">
      <formula>NOT(ISERROR(SEARCH("Menor",AP17)))</formula>
    </cfRule>
    <cfRule type="containsText" dxfId="27" priority="1246" operator="containsText" text="Mayor">
      <formula>NOT(ISERROR(SEARCH("Mayor",AP17)))</formula>
    </cfRule>
    <cfRule type="containsText" dxfId="26" priority="1247" operator="containsText" text="Catastrófico">
      <formula>NOT(ISERROR(SEARCH("Catastrófico",AP17)))</formula>
    </cfRule>
  </conditionalFormatting>
  <conditionalFormatting sqref="AP20">
    <cfRule type="containsText" dxfId="25" priority="1189" operator="containsText" text="Leve">
      <formula>NOT(ISERROR(SEARCH("Leve",AP20)))</formula>
    </cfRule>
    <cfRule type="containsText" dxfId="24" priority="1190" operator="containsText" text="Menor">
      <formula>NOT(ISERROR(SEARCH("Menor",AP20)))</formula>
    </cfRule>
    <cfRule type="containsText" dxfId="23" priority="1192" operator="containsText" text="Mayor">
      <formula>NOT(ISERROR(SEARCH("Mayor",AP20)))</formula>
    </cfRule>
    <cfRule type="containsText" dxfId="22" priority="1193" operator="containsText" text="Catastrófico">
      <formula>NOT(ISERROR(SEARCH("Catastrófico",AP20)))</formula>
    </cfRule>
  </conditionalFormatting>
  <conditionalFormatting sqref="AP17:AQ17">
    <cfRule type="containsText" dxfId="21" priority="1245" operator="containsText" text="Moderado">
      <formula>NOT(ISERROR(SEARCH("Moderado",AP17)))</formula>
    </cfRule>
  </conditionalFormatting>
  <conditionalFormatting sqref="AP20:AQ20 AQ23">
    <cfRule type="containsText" dxfId="20" priority="1191" operator="containsText" text="Moderado">
      <formula>NOT(ISERROR(SEARCH("Moderado",AP20)))</formula>
    </cfRule>
  </conditionalFormatting>
  <conditionalFormatting sqref="AQ15 AQ17 AQ20 AQ23">
    <cfRule type="containsText" dxfId="19" priority="1249" operator="containsText" text="Bajo">
      <formula>NOT(ISERROR(SEARCH("Bajo",AQ15)))</formula>
    </cfRule>
    <cfRule type="containsText" dxfId="18" priority="1250" operator="containsText" text="Alto">
      <formula>NOT(ISERROR(SEARCH("Alto",AQ15)))</formula>
    </cfRule>
    <cfRule type="containsText" dxfId="17" priority="1251" operator="containsText" text="Extremo">
      <formula>NOT(ISERROR(SEARCH("Extremo",AQ15)))</formula>
    </cfRule>
  </conditionalFormatting>
  <conditionalFormatting sqref="AQ15">
    <cfRule type="containsText" dxfId="16" priority="1248" operator="containsText" text="Moderado">
      <formula>NOT(ISERROR(SEARCH("Moderado",AQ15)))</formula>
    </cfRule>
  </conditionalFormatting>
  <conditionalFormatting sqref="P23">
    <cfRule type="containsText" dxfId="15" priority="16" operator="containsText" text="Moderado">
      <formula>NOT(ISERROR(SEARCH("Moderado",P23)))</formula>
    </cfRule>
  </conditionalFormatting>
  <conditionalFormatting sqref="Q23">
    <cfRule type="containsText" dxfId="14" priority="15" operator="containsText" text="Moderado">
      <formula>NOT(ISERROR(SEARCH("Moderado",Q23)))</formula>
    </cfRule>
  </conditionalFormatting>
  <conditionalFormatting sqref="AP23">
    <cfRule type="containsText" dxfId="4" priority="1" operator="containsText" text="Leve">
      <formula>NOT(ISERROR(SEARCH("Leve",AP23)))</formula>
    </cfRule>
    <cfRule type="containsText" dxfId="3" priority="2" operator="containsText" text="Menor">
      <formula>NOT(ISERROR(SEARCH("Menor",AP23)))</formula>
    </cfRule>
    <cfRule type="containsText" dxfId="2" priority="4" operator="containsText" text="Mayor">
      <formula>NOT(ISERROR(SEARCH("Mayor",AP23)))</formula>
    </cfRule>
    <cfRule type="containsText" dxfId="1" priority="5" operator="containsText" text="Catastrófico">
      <formula>NOT(ISERROR(SEARCH("Catastrófico",AP23)))</formula>
    </cfRule>
  </conditionalFormatting>
  <conditionalFormatting sqref="AP23">
    <cfRule type="containsText" dxfId="0" priority="3" operator="containsText" text="Moderado">
      <formula>NOT(ISERROR(SEARCH("Moderado",AP23)))</formula>
    </cfRule>
  </conditionalFormatting>
  <dataValidations count="17">
    <dataValidation type="list" allowBlank="1" showInputMessage="1" showErrorMessage="1" error="Seleccione un area de impacto" sqref="D15" xr:uid="{00000000-0002-0000-0000-00000F000000}">
      <formula1>"afectación económica,afectación reputacional,afectación económica y reputacional,efecto dañoso"</formula1>
    </dataValidation>
    <dataValidation type="list" allowBlank="1" showInputMessage="1" showErrorMessage="1" error="Seleccione un tipo de riesgo" sqref="I15" xr:uid="{00000000-0002-0000-0000-000010000000}">
      <formula1>"Gestión,Corrupción,Seguridad de la Información,Ambiental,Seguridad y Salud en el Trabajo,Fiscal"</formula1>
    </dataValidation>
    <dataValidation type="list" allowBlank="1" showInputMessage="1" showErrorMessage="1" error="Seleccione una clasificación del riesgo" sqref="J15 J17:J23" xr:uid="{00000000-0002-0000-0000-000006000000}">
      <mc:AlternateContent xmlns:x12ac="http://schemas.microsoft.com/office/spreadsheetml/2011/1/ac" xmlns:mc="http://schemas.openxmlformats.org/markup-compatibility/2006">
        <mc:Choice Requires="x12ac">
          <x12ac:list>Ejecución y administración de procesos,Fraude externo,Fraude interno,Fallas tecnológicas,Relaciones laborales,"Usuarios, productos y prácticas",Daños a activos fijos/eventos externos</x12ac:list>
        </mc:Choice>
        <mc:Fallback>
          <formula1>"Ejecución y administración de procesos,Fraude externo,Fraude interno,Fallas tecnológicas,Relaciones laborales,Usuarios, productos y prácticas,Daños a activos fijos/eventos externos"</formula1>
        </mc:Fallback>
      </mc:AlternateContent>
    </dataValidation>
    <dataValidation type="list" allowBlank="1" showInputMessage="1" showErrorMessage="1" error="Seleccione un factor de riesgo" sqref="C15 C17:C23" xr:uid="{00000000-0002-0000-0000-000004000000}">
      <formula1>"Procesos,Talento humano,Tecnología,Infraestructura,Evento externo"</formula1>
    </dataValidation>
    <dataValidation type="list" allowBlank="1" showInputMessage="1" showErrorMessage="1" error="Seleccione una frecuencia de la actividad en un periodo de un año" sqref="K15 K17:K23" xr:uid="{00000000-0002-0000-0000-000007000000}">
      <formula1>"Máximo 2 veces,Entre 3 a 24 veces,Entre 24 a 500 veces,Entre 500 a 5000 veces,Mas de 5000 veces"</formula1>
    </dataValidation>
    <dataValidation type="list" allowBlank="1" showInputMessage="1" showErrorMessage="1" error="Seleccione una afectación económica y/o reputacional" sqref="L15 L17:L23" xr:uid="{00000000-0002-0000-0000-000008000000}">
      <formula1>"Menor a 10 SMLMV o afectación a un área/proceso,Entre 10 y 50 SMLMV o afectación interna,Entre 50 y 100 SMLMV o afectación con algunos usuarios,Entre 100 y 500 SMLMV o fectación a nivel municipal/departamental,Mayor a 500 SMLMV o afectación nacional"</formula1>
    </dataValidation>
    <dataValidation type="list" allowBlank="1" showInputMessage="1" showErrorMessage="1" error="Seleccione una opción de tratamiento" sqref="R15 R17:R23" xr:uid="{00000000-0002-0000-0000-000009000000}">
      <formula1>"Aceptar,Evitar,Compartir / Transferir,Reducir"</formula1>
    </dataValidation>
    <dataValidation type="list" allowBlank="1" showInputMessage="1" showErrorMessage="1" error="Seleccione si la posible afectación, cuenta con seguro o póliza" sqref="S15 S17:S23" xr:uid="{00000000-0002-0000-0000-00000A000000}">
      <formula1>"Si,No"</formula1>
    </dataValidation>
    <dataValidation type="list" allowBlank="1" showInputMessage="1" showErrorMessage="1" error="Seleccione un area de impacto" sqref="D17:D23" xr:uid="{00000000-0002-0000-0000-000005000000}">
      <formula1>"afectación económica,afectación reputacional,afectación económica y reputacional"</formula1>
    </dataValidation>
    <dataValidation type="list" allowBlank="1" showInputMessage="1" showErrorMessage="1" error="Seleccione un tipo de riesgo" sqref="I17:I23" xr:uid="{00000000-0002-0000-0000-00000E000000}">
      <formula1>"Gestión,Corrupción,Seguridad de la Información,Ambiental,Laboral,Fiscal"</formula1>
    </dataValidation>
    <dataValidation type="list" allowBlank="1" showInputMessage="1" showErrorMessage="1" sqref="AE15:AE24" xr:uid="{00000000-0002-0000-0000-000000000000}">
      <formula1>"Documentado,Sin documentar"</formula1>
    </dataValidation>
    <dataValidation type="list" allowBlank="1" showInputMessage="1" showErrorMessage="1" sqref="AG15:AG24" xr:uid="{00000000-0002-0000-0000-000001000000}">
      <formula1>"Continua,Aleatoria"</formula1>
    </dataValidation>
    <dataValidation type="list" allowBlank="1" showInputMessage="1" showErrorMessage="1" sqref="AI15:AI24" xr:uid="{00000000-0002-0000-0000-000002000000}">
      <formula1>"Con registro,Sin registro"</formula1>
    </dataValidation>
    <dataValidation type="list" allowBlank="1" showInputMessage="1" showErrorMessage="1" sqref="AC15:AC24" xr:uid="{00000000-0002-0000-0000-000003000000}">
      <formula1>"Automático,Manual"</formula1>
    </dataValidation>
    <dataValidation type="decimal" allowBlank="1" showInputMessage="1" showErrorMessage="1" error="Digite el porcentaje de la cobertura del seguro o póliza" sqref="T15:T23" xr:uid="{00000000-0002-0000-0000-00000B000000}">
      <formula1>0</formula1>
      <formula2>1</formula2>
    </dataValidation>
    <dataValidation type="list" allowBlank="1" showInputMessage="1" showErrorMessage="1" error="Seleccione el tipo de control" sqref="AA15:AA24" xr:uid="{00000000-0002-0000-0000-00000C000000}">
      <formula1>"Preventivo,Detectivo,Correctivo"</formula1>
    </dataValidation>
    <dataValidation type="list" allowBlank="1" showInputMessage="1" showErrorMessage="1" error="Seleccione el estado del plan de tratamiento" sqref="AZ15:AZ24" xr:uid="{00000000-0002-0000-0000-00000D000000}">
      <formula1>"En implementación,En ejecución,En seguimiento,Terminado"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Castro Montealegre</dc:creator>
  <cp:lastModifiedBy>SARA LUCIA SLRB. RIVEROS BONILLA</cp:lastModifiedBy>
  <dcterms:created xsi:type="dcterms:W3CDTF">2023-04-12T21:27:57Z</dcterms:created>
  <dcterms:modified xsi:type="dcterms:W3CDTF">2025-06-16T15:01:14Z</dcterms:modified>
</cp:coreProperties>
</file>