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INFIBAGUE CAROLINA\2025\RENDICIONES\MATRIZ DE RIESGOS Y OPORTUNIDADES\"/>
    </mc:Choice>
  </mc:AlternateContent>
  <xr:revisionPtr revIDLastSave="0" documentId="13_ncr:1_{B2A2E0C7-CCCD-48BB-8FD9-9C15091A46F2}" xr6:coauthVersionLast="47" xr6:coauthVersionMax="47" xr10:uidLastSave="{00000000-0000-0000-0000-000000000000}"/>
  <workbookProtection workbookAlgorithmName="SHA-512" workbookHashValue="7FV9QrrMqIO04vwe/v/Ng50WvCB4Tev1DW/raL7lBtS7jHKw6EZvdvtENU3vfZTcpapK4NfcXFTnflsZt5i4wg==" workbookSaltValue="KK0yApDrjIkQnbzpqiIBJg==" workbookSpinCount="100000" lockStructure="1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AB31" i="1"/>
  <c r="AD31" i="1"/>
  <c r="AF31" i="1"/>
  <c r="AH31" i="1"/>
  <c r="AB32" i="1"/>
  <c r="AD32" i="1"/>
  <c r="AF32" i="1"/>
  <c r="AH32" i="1"/>
  <c r="Y31" i="1"/>
  <c r="Y32" i="1"/>
  <c r="AN30" i="1"/>
  <c r="AN31" i="1" s="1"/>
  <c r="AN32" i="1" s="1"/>
  <c r="AL15" i="1"/>
  <c r="AH30" i="1"/>
  <c r="AF30" i="1"/>
  <c r="AD30" i="1"/>
  <c r="AB30" i="1"/>
  <c r="AJ29" i="1"/>
  <c r="Y30" i="1"/>
  <c r="P30" i="1"/>
  <c r="O30" i="1"/>
  <c r="M30" i="1"/>
  <c r="N30" i="1" s="1"/>
  <c r="Q30" i="1" l="1"/>
  <c r="AL30" i="1"/>
  <c r="AM30" i="1" s="1"/>
  <c r="AO30" i="1"/>
  <c r="AP30" i="1" s="1"/>
  <c r="Y29" i="1"/>
  <c r="G27" i="1"/>
  <c r="Y20" i="1"/>
  <c r="Y15" i="1"/>
  <c r="G15" i="1"/>
  <c r="Y18" i="1"/>
  <c r="Y19" i="1"/>
  <c r="Y21" i="1"/>
  <c r="Y22" i="1"/>
  <c r="Y23" i="1"/>
  <c r="Y24" i="1"/>
  <c r="Y25" i="1"/>
  <c r="Y26" i="1"/>
  <c r="Y27" i="1"/>
  <c r="Y28" i="1"/>
  <c r="AH29" i="1"/>
  <c r="AF29" i="1"/>
  <c r="AD29" i="1"/>
  <c r="AB29" i="1"/>
  <c r="AJ28" i="1"/>
  <c r="AH28" i="1"/>
  <c r="AF28" i="1"/>
  <c r="AD28" i="1"/>
  <c r="AB28" i="1"/>
  <c r="AJ27" i="1"/>
  <c r="AH27" i="1"/>
  <c r="AF27" i="1"/>
  <c r="AD27" i="1"/>
  <c r="AB27" i="1"/>
  <c r="P27" i="1"/>
  <c r="O27" i="1"/>
  <c r="AN27" i="1" s="1"/>
  <c r="AN28" i="1" s="1"/>
  <c r="M27" i="1"/>
  <c r="AK27" i="1" s="1"/>
  <c r="AJ26" i="1"/>
  <c r="AH26" i="1"/>
  <c r="AF26" i="1"/>
  <c r="AD26" i="1"/>
  <c r="AB26" i="1"/>
  <c r="AJ25" i="1"/>
  <c r="AH25" i="1"/>
  <c r="AF25" i="1"/>
  <c r="AD25" i="1"/>
  <c r="AB25" i="1"/>
  <c r="AJ24" i="1"/>
  <c r="AH24" i="1"/>
  <c r="AF24" i="1"/>
  <c r="AD24" i="1"/>
  <c r="AB24" i="1"/>
  <c r="P24" i="1"/>
  <c r="O24" i="1"/>
  <c r="AN24" i="1" s="1"/>
  <c r="AN25" i="1" s="1"/>
  <c r="M24" i="1"/>
  <c r="N24" i="1" s="1"/>
  <c r="G24" i="1"/>
  <c r="Y17" i="1"/>
  <c r="AQ30" i="1" l="1"/>
  <c r="AK24" i="1"/>
  <c r="AK25" i="1" s="1"/>
  <c r="AK26" i="1" s="1"/>
  <c r="AK28" i="1"/>
  <c r="AK29" i="1" s="1"/>
  <c r="AL27" i="1" s="1"/>
  <c r="AM27" i="1" s="1"/>
  <c r="AN29" i="1"/>
  <c r="AO27" i="1" s="1"/>
  <c r="N27" i="1"/>
  <c r="Q27" i="1" s="1"/>
  <c r="AN26" i="1"/>
  <c r="AO24" i="1" s="1"/>
  <c r="AP24" i="1" s="1"/>
  <c r="Q24" i="1"/>
  <c r="AL24" i="1" l="1"/>
  <c r="AP27" i="1"/>
  <c r="AQ27" i="1" s="1"/>
  <c r="AM24" i="1"/>
  <c r="AQ24" i="1" s="1"/>
  <c r="G18" i="1" l="1"/>
  <c r="AJ23" i="1" l="1"/>
  <c r="AH23" i="1"/>
  <c r="AF23" i="1"/>
  <c r="AD23" i="1"/>
  <c r="AB23" i="1"/>
  <c r="AJ22" i="1"/>
  <c r="AH22" i="1"/>
  <c r="AF22" i="1"/>
  <c r="AD22" i="1"/>
  <c r="AB22" i="1"/>
  <c r="AJ21" i="1"/>
  <c r="AH21" i="1"/>
  <c r="AF21" i="1"/>
  <c r="AD21" i="1"/>
  <c r="AB21" i="1"/>
  <c r="P21" i="1"/>
  <c r="O21" i="1"/>
  <c r="AN21" i="1" s="1"/>
  <c r="AN22" i="1" s="1"/>
  <c r="M21" i="1"/>
  <c r="G21" i="1"/>
  <c r="AN23" i="1" l="1"/>
  <c r="AO21" i="1" s="1"/>
  <c r="AP21" i="1" s="1"/>
  <c r="N21" i="1"/>
  <c r="Q21" i="1" s="1"/>
  <c r="AK21" i="1"/>
  <c r="AK22" i="1" s="1"/>
  <c r="AK23" i="1" s="1"/>
  <c r="AL21" i="1" l="1"/>
  <c r="AM21" i="1" l="1"/>
  <c r="AQ21" i="1" s="1"/>
  <c r="AD15" i="1"/>
  <c r="AD16" i="1"/>
  <c r="AD17" i="1"/>
  <c r="AB15" i="1"/>
  <c r="AB16" i="1"/>
  <c r="AB17" i="1"/>
  <c r="Y16" i="1" l="1"/>
  <c r="AJ20" i="1" l="1"/>
  <c r="AH20" i="1"/>
  <c r="AF20" i="1"/>
  <c r="AD20" i="1"/>
  <c r="AB20" i="1"/>
  <c r="AJ19" i="1"/>
  <c r="AH19" i="1"/>
  <c r="AF19" i="1"/>
  <c r="AD19" i="1"/>
  <c r="AB19" i="1"/>
  <c r="AJ18" i="1"/>
  <c r="AH18" i="1"/>
  <c r="AF18" i="1"/>
  <c r="AD18" i="1"/>
  <c r="AB18" i="1"/>
  <c r="P18" i="1"/>
  <c r="O18" i="1"/>
  <c r="AN18" i="1" s="1"/>
  <c r="AN19" i="1" s="1"/>
  <c r="M18" i="1"/>
  <c r="AN20" i="1" l="1"/>
  <c r="AO18" i="1" s="1"/>
  <c r="AP18" i="1" s="1"/>
  <c r="N18" i="1"/>
  <c r="Q18" i="1" s="1"/>
  <c r="AK18" i="1"/>
  <c r="AK19" i="1" s="1"/>
  <c r="AK20" i="1" s="1"/>
  <c r="AL18" i="1" l="1"/>
  <c r="AM18" i="1" l="1"/>
  <c r="AQ18" i="1" s="1"/>
  <c r="AJ17" i="1"/>
  <c r="AJ16" i="1"/>
  <c r="AJ15" i="1"/>
  <c r="AH15" i="1"/>
  <c r="AF15" i="1"/>
  <c r="P15" i="1"/>
  <c r="O15" i="1"/>
  <c r="AN15" i="1" s="1"/>
  <c r="AN16" i="1" s="1"/>
  <c r="AN17" i="1" s="1"/>
  <c r="M15" i="1"/>
  <c r="N15" i="1" l="1"/>
  <c r="Q15" i="1" s="1"/>
  <c r="AK15" i="1"/>
  <c r="AK16" i="1" l="1"/>
  <c r="AK17" i="1" s="1"/>
  <c r="AO15" i="1"/>
  <c r="AP15" i="1" s="1"/>
  <c r="AM15" i="1" l="1"/>
  <c r="AQ15" i="1" s="1"/>
</calcChain>
</file>

<file path=xl/sharedStrings.xml><?xml version="1.0" encoding="utf-8"?>
<sst xmlns="http://schemas.openxmlformats.org/spreadsheetml/2006/main" count="462" uniqueCount="250">
  <si>
    <t>INSTITUTO DE FINANCIAMIENTO, PROMOCIÓN Y DESARROLLO DE IBAGUÉ - INFIBAGUÉ -</t>
  </si>
  <si>
    <t>CODIGO: FOR-GR-001</t>
  </si>
  <si>
    <t>MAPA DE RIESGOS Y OPORTUNIDADES POR PROCESO</t>
  </si>
  <si>
    <t>Página 1 de 1</t>
  </si>
  <si>
    <t>VERSIÓN: 04</t>
  </si>
  <si>
    <t>Descripción del Riesgo</t>
  </si>
  <si>
    <t xml:space="preserve">Causa(s) Raíz </t>
  </si>
  <si>
    <t>Area(s) de impacto</t>
  </si>
  <si>
    <t>Factor(es) de Riesgo</t>
  </si>
  <si>
    <t>Clasificación del riesgo</t>
  </si>
  <si>
    <t>Responsable</t>
  </si>
  <si>
    <t>Estado</t>
  </si>
  <si>
    <t>Implementación</t>
  </si>
  <si>
    <t>Documentación</t>
  </si>
  <si>
    <t>Frecuencia</t>
  </si>
  <si>
    <t>Evidencia</t>
  </si>
  <si>
    <t>Proceso:</t>
  </si>
  <si>
    <t>Objetivo:</t>
  </si>
  <si>
    <t>No. control</t>
  </si>
  <si>
    <t>Identificación del riesgo</t>
  </si>
  <si>
    <t>Actividad(es) / Punto(s) de Riesgo</t>
  </si>
  <si>
    <t>Zona de riesgo inherente</t>
  </si>
  <si>
    <t>Impacto inherente</t>
  </si>
  <si>
    <t>Probabilidad inherente</t>
  </si>
  <si>
    <t>Frecuencia de la actividad 
(por año)</t>
  </si>
  <si>
    <t>Tipo de control</t>
  </si>
  <si>
    <t>No. Plan de acción</t>
  </si>
  <si>
    <t xml:space="preserve">Fecha implementación </t>
  </si>
  <si>
    <t>Valoración del riesgo</t>
  </si>
  <si>
    <t>Probabilidad residual</t>
  </si>
  <si>
    <t>Impacto residual</t>
  </si>
  <si>
    <t>Zona de riesgo residual</t>
  </si>
  <si>
    <t>Atributos de eficiencia</t>
  </si>
  <si>
    <t>Atributos informativos</t>
  </si>
  <si>
    <t>R1</t>
  </si>
  <si>
    <t>Referencia</t>
  </si>
  <si>
    <t>Cobertura del seguro o la póliza</t>
  </si>
  <si>
    <t>Indicador</t>
  </si>
  <si>
    <t>Resultado</t>
  </si>
  <si>
    <t xml:space="preserve">Denominación </t>
  </si>
  <si>
    <t>Descripción</t>
  </si>
  <si>
    <t>Fecha</t>
  </si>
  <si>
    <t>Acción</t>
  </si>
  <si>
    <t>Complemento</t>
  </si>
  <si>
    <t>Descripcion del control</t>
  </si>
  <si>
    <t>Evidencia(s) y/o soporte(s)</t>
  </si>
  <si>
    <t>Responsable(s)</t>
  </si>
  <si>
    <t>Responsable:</t>
  </si>
  <si>
    <t>Recursos necesarios</t>
  </si>
  <si>
    <t>Plan(es) de tratamiento</t>
  </si>
  <si>
    <t>Riesgo residual</t>
  </si>
  <si>
    <t>Control(es)</t>
  </si>
  <si>
    <t>Opcion(es)</t>
  </si>
  <si>
    <t>EVALUACIÓN DE RIESGO</t>
  </si>
  <si>
    <t>Analisis del riesgo</t>
  </si>
  <si>
    <t>TRATAMIENTO DEL RIESGO</t>
  </si>
  <si>
    <t>Opcion(es) de tratamiento</t>
  </si>
  <si>
    <t>SEGUIMIENTO Y REVISIÓN</t>
  </si>
  <si>
    <t>R2</t>
  </si>
  <si>
    <t>R3</t>
  </si>
  <si>
    <t>Tipo de riesgo</t>
  </si>
  <si>
    <t>Afectación económica y/o reputacional</t>
  </si>
  <si>
    <t>¿Cuenta con seguro o póliza?</t>
  </si>
  <si>
    <t>Oportunidad(es)</t>
  </si>
  <si>
    <t>Causa / Circunstancia inmediata</t>
  </si>
  <si>
    <t>Vigente desde: 2023/05/04</t>
  </si>
  <si>
    <t>Procesos</t>
  </si>
  <si>
    <t>afectación económica y reputacional</t>
  </si>
  <si>
    <t>Gestión</t>
  </si>
  <si>
    <t>No</t>
  </si>
  <si>
    <t>Preventivo</t>
  </si>
  <si>
    <t>Manual</t>
  </si>
  <si>
    <t>Documentado</t>
  </si>
  <si>
    <t>Continua</t>
  </si>
  <si>
    <t>Con registro</t>
  </si>
  <si>
    <t>META</t>
  </si>
  <si>
    <t>AVANCE</t>
  </si>
  <si>
    <t>ACCIONES</t>
  </si>
  <si>
    <t>Entre 24 a 500 veces</t>
  </si>
  <si>
    <t>Reducir</t>
  </si>
  <si>
    <t>Aleatoria</t>
  </si>
  <si>
    <t>R4</t>
  </si>
  <si>
    <t>Entre 50 y 100 SMLMV o afectación con algunos usuarios</t>
  </si>
  <si>
    <t>Detectivo</t>
  </si>
  <si>
    <t xml:space="preserve">Humanos, logísticos, papelería, tecnológicos </t>
  </si>
  <si>
    <t>Corrupción</t>
  </si>
  <si>
    <t>Talento humano</t>
  </si>
  <si>
    <t>Fraude interno</t>
  </si>
  <si>
    <t>Entre 500 a 5000 veces</t>
  </si>
  <si>
    <t>Ejecución y administración de procesos</t>
  </si>
  <si>
    <t>R5</t>
  </si>
  <si>
    <t>Secretario(a) General</t>
  </si>
  <si>
    <t>El (la) secretario (a) general y su equipo de trabajo</t>
  </si>
  <si>
    <t xml:space="preserve">* Comunicaciones internas 
*Correos electrónicos </t>
  </si>
  <si>
    <t xml:space="preserve">Secretaría General  </t>
  </si>
  <si>
    <t xml:space="preserve">1. Referentes regionales en políticas anticorrupción.
2. Actualización de procesos y procedimientos, mejora continua.
3. Adquisición de nuevos conocimientos y aplicación de estrategias.  </t>
  </si>
  <si>
    <t xml:space="preserve">Secretaría General </t>
  </si>
  <si>
    <t xml:space="preserve">El (la) secretario (a) general y su equipo de trabajo, en coordinación con la Oficina de Control Único Disciplinario </t>
  </si>
  <si>
    <t>GESTIÓN CONTRACTUAL</t>
  </si>
  <si>
    <t>Gestionar la adquisición eficaz y eficiente de los bienes y servicios, así como la ejecución de las obras que requiere el Instituto, cumpliendo con la normatividad legal vigente y bajo parámetros de efectividad, calidad y transparencia.</t>
  </si>
  <si>
    <t xml:space="preserve"> sanciones disciplinarias y penales </t>
  </si>
  <si>
    <t xml:space="preserve"> se presenta obstaculización de los asuntos y procesos contractuales,
desconocimiento de los funcionarios,
altas cargas de trabajo,
negligencia de los funcionarios y/o
errores en el Ingreso de Información</t>
  </si>
  <si>
    <t>Entre 100 y 500 SMLMV o fectación a nivel municipal/departamental</t>
  </si>
  <si>
    <t xml:space="preserve">1. Actualización normativa de procesos y procedimientos. 
2. Capacitaciones. 
3. Fortalecimiento de equipo de trabajo
</t>
  </si>
  <si>
    <t xml:space="preserve">para la adopción e implemenación de nuevos conociemientos para el desarrollo del proceso </t>
  </si>
  <si>
    <t>* Registros de asistencia/registro fotográfico  
*Mesas de trabajo</t>
  </si>
  <si>
    <t xml:space="preserve">Realizará la aplicación de controles y estrategias para el desarrollo oportuno y ágil de los procesos contractuales </t>
  </si>
  <si>
    <t xml:space="preserve"> (tiempos de revisión, observaciones y ajustes aplicables, semafortización, etc)</t>
  </si>
  <si>
    <t>Se llevará el registro de la trazabilidad de los documentos radicados en la dependencia.</t>
  </si>
  <si>
    <t xml:space="preserve">llevar el seguimiento al 100% de los procesos radicados </t>
  </si>
  <si>
    <t xml:space="preserve">  realizará capacitaciones, acompañamientos y/o mesas de trabajo</t>
  </si>
  <si>
    <t xml:space="preserve">se emitirán comunicaciones internas , sensibilizando sobre los procedimientos relacionados con la contratación </t>
  </si>
  <si>
    <t xml:space="preserve">Se realizarán rutas críticas o planes de contingencia en casos de incremento de demanda sobre las actividades del proceso. </t>
  </si>
  <si>
    <t xml:space="preserve">Secretaría General / Gerencia General </t>
  </si>
  <si>
    <t xml:space="preserve">reducir los retrasos en el desarrollo de las actividades del proceso en un 50% </t>
  </si>
  <si>
    <t xml:space="preserve">demoras en los procesos </t>
  </si>
  <si>
    <t xml:space="preserve">falta de personal </t>
  </si>
  <si>
    <t xml:space="preserve">Deficiencias en el apoyo a las dependencias en la formulación de procesos contractuales </t>
  </si>
  <si>
    <t xml:space="preserve">1. Capacitación de personal 
2. Mejoramiento en la agilidad de los procesos y procedimientos 
3. Mejoramento de la percepción e imagen del proceso y la entidad. 
</t>
  </si>
  <si>
    <t>Laboral</t>
  </si>
  <si>
    <t xml:space="preserve">Corrupción en el desarrollo de las actividades del proceso </t>
  </si>
  <si>
    <t xml:space="preserve"> reprocesos Institucionales  durante las etapas contractuales </t>
  </si>
  <si>
    <t xml:space="preserve"> 1) Desconocimiento de normatividad, procesos y/o procedimientos institucionales.
2)  Falta de planificación y /o seguimiento 
3) Altas cargas laborales o Negligencia del personal</t>
  </si>
  <si>
    <t xml:space="preserve"> falta de autonomía profesional para el análisis de requisitos contractuales </t>
  </si>
  <si>
    <t xml:space="preserve"> falta de controles de los documentos aportados </t>
  </si>
  <si>
    <t xml:space="preserve">, conforme a las disposiciones normativas vigentes </t>
  </si>
  <si>
    <t xml:space="preserve"> relizará la actualización del manual de contratación </t>
  </si>
  <si>
    <t xml:space="preserve">1. Manual actualizado con las últimas disposiciones, modificaciones y/o adiciones normativas. </t>
  </si>
  <si>
    <t>realizará el control de las actividades del proceso</t>
  </si>
  <si>
    <t xml:space="preserve">para redistribuir funciones  y/u obligaciones en el personal en caso de una alta demanda de procesos contractuales. </t>
  </si>
  <si>
    <t xml:space="preserve">1. Archivo con control de radicados
2. Comunicaciones internas  </t>
  </si>
  <si>
    <t xml:space="preserve"> realizará la emisión de circular con información relevante, </t>
  </si>
  <si>
    <t xml:space="preserve">con el fin de actualizar a los diferentes procesos en las prácticas aplicables a la contratación de la entidad. </t>
  </si>
  <si>
    <t xml:space="preserve">que contenga los requisitos aplicables a cada modalidad de proceso contractual. </t>
  </si>
  <si>
    <t xml:space="preserve">El (la) secretario (a) general y su equipo de trabajo,  </t>
  </si>
  <si>
    <t xml:space="preserve">
realizará revisión de la documentación de contratos y cuentas de cobro en la plataforma SECOP </t>
  </si>
  <si>
    <t xml:space="preserve">para verificar el cumplimiento de requisitos y plazos de publicidad </t>
  </si>
  <si>
    <t xml:space="preserve">*circulares informativas </t>
  </si>
  <si>
    <t xml:space="preserve">*Lista de chequeo formato integra </t>
  </si>
  <si>
    <t xml:space="preserve"> realizará implementación de comité evaluador</t>
  </si>
  <si>
    <t xml:space="preserve">* acta de comité </t>
  </si>
  <si>
    <t xml:space="preserve">*comunicaciones internas 
* registros de asistencia / registros fotográficos </t>
  </si>
  <si>
    <t>realizará sensibilización al equipo de trabajo del proceso</t>
  </si>
  <si>
    <t>con el fin de adoptar nuevos conociemientos y estrategias anticorrupción.</t>
  </si>
  <si>
    <t xml:space="preserve">*registros de  asistencia / registro fotográfico 
* comunicaciones internas y externas. 
</t>
  </si>
  <si>
    <t xml:space="preserve">realizará y/o solicitará a la Dirección Administrativa - grupo de gestión humana, capacitaciones con personal experto calificado en normatividad contractual </t>
  </si>
  <si>
    <t xml:space="preserve">Revisar el certificado de aportes a seguridad social del contratista
Nuevo control de Secop (verificación  de pago de seguridad social) </t>
  </si>
  <si>
    <t xml:space="preserve">para evidenciar el cumplimiento de lo dispuesto en la normatividad vigente </t>
  </si>
  <si>
    <t xml:space="preserve">*plataforma secop 
* comunicaciones internas y externas 
* informes de auditorías </t>
  </si>
  <si>
    <t>realizará el control de información a través de plataformas de consulta</t>
  </si>
  <si>
    <t xml:space="preserve">con el fin de garantizar el cumplimiento de los requisitos legales de la contratación </t>
  </si>
  <si>
    <t xml:space="preserve">* informes
* conceptos
* plataformas de información 
*comunicaciones internas </t>
  </si>
  <si>
    <t>Automático</t>
  </si>
  <si>
    <t xml:space="preserve">*actas, registros de asistencia </t>
  </si>
  <si>
    <t xml:space="preserve">*comunicaciones internas, mesas de trabajo, registros fotográficos </t>
  </si>
  <si>
    <t>sensibilizaciones sobre el código de gobierno corporativo , estatuto anticorrupción y manual de contratación</t>
  </si>
  <si>
    <t xml:space="preserve">se realizará al menos 1 jornada de trabajo con los procesos que participan en la contratación </t>
  </si>
  <si>
    <t xml:space="preserve">emitirá requerimientos de información faltante o necesaria para completar los procesos contractuales </t>
  </si>
  <si>
    <t>*comunicaciones internas</t>
  </si>
  <si>
    <t xml:space="preserve">se realizará requerimientos, según necesidad, previa revisión del proceso. </t>
  </si>
  <si>
    <t xml:space="preserve">emitirá requerimiento orientada al cumplimiento de las disposiciones normativas en cuanto a cotización de seguridad social integral </t>
  </si>
  <si>
    <t xml:space="preserve">se realizará requerimientos, siempre que se evidencien deficiencias o incumplimiento del pago de seguridad social  </t>
  </si>
  <si>
    <t xml:space="preserve">* encuestas
*registro fotográfico 
* comunicaciones internas </t>
  </si>
  <si>
    <t xml:space="preserve">* informe de supervisión
* audiencias
* comunicaciones internas y externas </t>
  </si>
  <si>
    <t>se realizará el procedimiento (art 86 ley 1474 de 2011), según necesidad</t>
  </si>
  <si>
    <t xml:space="preserve">* consultas 
* comunicaciones internas y externas 
* matriz de seguimiento </t>
  </si>
  <si>
    <t xml:space="preserve">Seguimiento a la ejecución e interventoría de contratos. </t>
  </si>
  <si>
    <t xml:space="preserve"> verificarán las actuaciones contractuales a través de plataforma electrónica para la contratación de la administración pública </t>
  </si>
  <si>
    <t xml:space="preserve">para la identificación de deficiencias, respecto a la disposiciones de documentos y acciones contractuales. </t>
  </si>
  <si>
    <t>* Comunicaciones internas y/o externas
* Secop 2</t>
  </si>
  <si>
    <t xml:space="preserve">* Mesas de trabajo
* Comuniaciones internas y externas
* Drive con relación de contratos actualizada  </t>
  </si>
  <si>
    <t xml:space="preserve">* Seguimiento en herramienta ofimatica (drive)
* libro radicador </t>
  </si>
  <si>
    <t>En ejecución</t>
  </si>
  <si>
    <t>Realizar el envío de al menos 1 comunicación trimestral</t>
  </si>
  <si>
    <t>Oficina gestión de riesgos</t>
  </si>
  <si>
    <t>* Mesas de trabajo (actas) 
* cronogramas de trabajo
* comunicaciones internas
* planes de trabajo</t>
  </si>
  <si>
    <t xml:space="preserve">con el fin de evitar la sobrecarga  laboral en el equipo de trabajo </t>
  </si>
  <si>
    <t xml:space="preserve">* Memorando </t>
  </si>
  <si>
    <t xml:space="preserve"> se realizará la solicitud de provisión de personal en caso de vacancia temporales y/o permanentes  dirigido a la Dirección Administrativa y Gerencia </t>
  </si>
  <si>
    <t xml:space="preserve">realizar al menos 1 mesa de trabajo sobre aspectos susceptibles de actualizar, para definir su aplicabilidad en el manual de contratación </t>
  </si>
  <si>
    <t xml:space="preserve">Mesas de trabajo para la actualización de manuales y procedimientos </t>
  </si>
  <si>
    <t xml:space="preserve">Solicitar a la alta gerencia, la asignación de personal y/o nombramiento de personal en caso de vacancia temporal o permanente. </t>
  </si>
  <si>
    <t xml:space="preserve">Secretaria General </t>
  </si>
  <si>
    <t xml:space="preserve">Humanos, logísticos, papelería, </t>
  </si>
  <si>
    <t xml:space="preserve">Cumplimiento 100% de las actividades del proceso </t>
  </si>
  <si>
    <t xml:space="preserve"> llevará una lista de chequeo o formato  
 </t>
  </si>
  <si>
    <t xml:space="preserve">*comunicaciones internas 
* plataforma secop 2 </t>
  </si>
  <si>
    <t xml:space="preserve">Secretaría General / Oficina de control único disciplinario </t>
  </si>
  <si>
    <t xml:space="preserve"> tráfico de influencias 
 y/o desconocimiento de la normatividad vigente.</t>
  </si>
  <si>
    <t xml:space="preserve">1. Capacitación del equipo de trabajo.
2. Vigilancia de organismo de control 
3. Mejora continua 
4. Auditorias 
</t>
  </si>
  <si>
    <t xml:space="preserve">para la verificación de requisitos bajo parámetros de objetividad y transparencia, con aplicación del manual de contratación actualizado </t>
  </si>
  <si>
    <t xml:space="preserve"> con el fin de fortalecer la cultural organizacional frente a la intolerancia de actos de corrupción en la contratación </t>
  </si>
  <si>
    <t xml:space="preserve">Se promoverá la cultura de reporte y sanción de actos de corrupción , a través de campañas de sensibilización </t>
  </si>
  <si>
    <t xml:space="preserve">Se realizara consulta, capacitación, y/o sensibilización con  apoyo de expertos calificados para la formación en temas anticorrupción </t>
  </si>
  <si>
    <t xml:space="preserve">* conceptos
* mesas de trabajo
*comunicaciones internas / externas 
* registros de de asistencia </t>
  </si>
  <si>
    <t xml:space="preserve">Humanos, logísticos, papelería,  </t>
  </si>
  <si>
    <r>
      <t xml:space="preserve">Designación de comité evaluador idóneo interdisciplinario , por parte de la ordenación del gasto para garantizar la evaluación </t>
    </r>
    <r>
      <rPr>
        <sz val="11"/>
        <rFont val="Arial"/>
        <family val="2"/>
      </rPr>
      <t>objetiva</t>
    </r>
    <r>
      <rPr>
        <sz val="11"/>
        <color theme="1"/>
        <rFont val="Arial"/>
        <family val="2"/>
      </rPr>
      <t xml:space="preserve"> en los procesos contractuales </t>
    </r>
  </si>
  <si>
    <t xml:space="preserve">100% del personal del proceso capacitado en estrategia anticorrupción </t>
  </si>
  <si>
    <t xml:space="preserve">* Resolución 
* Memorando </t>
  </si>
  <si>
    <t>Asignación de comité evaluador para el 100% de los procesos contractuales.</t>
  </si>
  <si>
    <t>,  Cargas laborales, Desconocimiento de requisitos, 
Falta de información y/o mecanismos  para validar los documentos aportados( nacional)</t>
  </si>
  <si>
    <t xml:space="preserve">1. Formación continua.
2. Fortalecimiento plan anticorrupción 
3. Implementación de nuevas tecología de la información 
4. Implementación de nuevas fuentes de consulta e información </t>
  </si>
  <si>
    <t xml:space="preserve">, con el fin de garantizar el cumplimiento de las disposiciones legales en cuanto a idoneidad del personal contratado. </t>
  </si>
  <si>
    <t xml:space="preserve">* Comunicaciones externas a las entidades académicas. </t>
  </si>
  <si>
    <t>N° de capacitaciones dictadas / N° de capacitaciones programadas  ( 2 anuales)</t>
  </si>
  <si>
    <t xml:space="preserve"># de capacitaciones dictadas/ # capacitaciones programadas
 (4 capacitaciones) </t>
  </si>
  <si>
    <t xml:space="preserve">* Comunicaciones internas y externas </t>
  </si>
  <si>
    <t>se realizará el control regular de los procesos que se puedan consultar en línea, y control semafórico de los mismos, para garantizar el cumplimiento de requisitos precontractuales y contractuales. (y cumplimiento de términos )</t>
  </si>
  <si>
    <t xml:space="preserve">Realizar la verificación del 100% de las planillas de seguridad social de las cuentas de cobro radicadas  </t>
  </si>
  <si>
    <t>(Contratos publicados en la plataforma correspondiente / numero total de contratos celebrados) *100</t>
  </si>
  <si>
    <t>N procesos radicados  / N procesos revisados  (con duración máxima de 2 semanas) *  100</t>
  </si>
  <si>
    <t xml:space="preserve">Se realizará la revisión de cargas laborales, para realizar la redistribución de actividades entre funcionarios del proceso, en caso de presentarse la contigencia </t>
  </si>
  <si>
    <t>enero a diciembre 2025</t>
  </si>
  <si>
    <t>se realizará si se presenta el riesgo dentro de la dependencia</t>
  </si>
  <si>
    <t>Se emitirá comunicación a plataformas de información y/o institucionales de formación académica, solicitando la validación de titulos del personal que se contrata en el instituto</t>
  </si>
  <si>
    <t>realizar la validación de la documentación académica radicada para contratos del 50% del personal de manera aleatoria</t>
  </si>
  <si>
    <t xml:space="preserve">enviar comunicación de solicitud para la provisión de personal en caso de requerirse </t>
  </si>
  <si>
    <t>Enero a Diciembre 2025</t>
  </si>
  <si>
    <t>enero a junio 2025</t>
  </si>
  <si>
    <t>Junio a Diciembre 2025</t>
  </si>
  <si>
    <t>R6</t>
  </si>
  <si>
    <t>CONDICIONES DE TRABAJO NO ADECUADAS</t>
  </si>
  <si>
    <t>1. Optimización de los Espacios de Trabajo
2. Reorganización de los puestos de trabajo.
3. Incorporación de herramientas y Cumplimiento de Normativas</t>
  </si>
  <si>
    <t xml:space="preserve"> realizará la validación de información aportadas por los futuros contratistas, incluyendo la validación de títulos académicos </t>
  </si>
  <si>
    <t xml:space="preserve"> informarán los imprevistos ocurridos por los incidentes derivados de la falta de espacio y/o organización de los puestos de trabajo</t>
  </si>
  <si>
    <t>con el fin de prevenir accidentes eléctricos, garantizar la seguridad en las instalaciones y cumplir con las normativas de seguridad.</t>
  </si>
  <si>
    <t>Comunicaciones
Reportes de incidentes
Solicitudes para mejora en infraestructura</t>
  </si>
  <si>
    <t>Correctivo</t>
  </si>
  <si>
    <t xml:space="preserve">* registro fotográfico 
* Reporte de daños </t>
  </si>
  <si>
    <t xml:space="preserve"> solicitará un rediseño y Optimización del Espacio de Trabajo</t>
  </si>
  <si>
    <t>Mejorando la distribución de los equipos y herramientas de trabajo, garantizando que no se acumulen innecesariamente en las áreas de trabajo.</t>
  </si>
  <si>
    <t>Solicitudes para mejora en infraestructura</t>
  </si>
  <si>
    <t>Sin documentar</t>
  </si>
  <si>
    <t>Sin registro</t>
  </si>
  <si>
    <t>Asegurando que la empresa cumpla con todas las normativas legales y estándares de seguridad relacionados con los riesgos laborales.</t>
  </si>
  <si>
    <t xml:space="preserve"> Solicitará al área encargada que los funcionarios cuenten con las herramientas y elementos adecuados para realizar sus tareas de manera eficiente y segura.</t>
  </si>
  <si>
    <t>Memorando</t>
  </si>
  <si>
    <t>No solo mejorar el uso del espacio físico, sino también aumentar la satisfacción de los empleados, reducir riesgos laborales y optimizar el flujo de trabajo dentro de la organización.</t>
  </si>
  <si>
    <t>Realizar el 100% del envío de los incidentes que correspondan</t>
  </si>
  <si>
    <t>efecto dañoso</t>
  </si>
  <si>
    <t>Daño a la integridad fisica de los colaboraores del proceso</t>
  </si>
  <si>
    <t xml:space="preserve"> cables expuestos, deficiencia en el mobiliario, acinamiento y ubicación inadecuada de los puestos de trabajo fallos sistémicos, falta de cultura de seguridad o deficiencias estructurales en la gestión de la empresa.</t>
  </si>
  <si>
    <t>Entre 10 y 50 SMLMV o afectación interna</t>
  </si>
  <si>
    <t xml:space="preserve">En caso de incumplimiento y omisión de las obligaciones contractuales, y negligencia reiterada por parte del contratista, se remitiran procesos administrativos sancionatorios. </t>
  </si>
  <si>
    <t>Se requerirá de una inclusión de una inversión significativa en recursos humanos, materiales, tecnología, y presupuesto. Para contar con un equipo adecuado, un plan de implementación claro para atender las necesidades del proceso</t>
  </si>
  <si>
    <t>Se realizará plan de choque o planes de contingencia en casos de incremento de demanda sobre las actividades del proceso., con el fin de descongestionar los puestos de trabajo y evitar potenciales accidentes.</t>
  </si>
  <si>
    <t>Se llevará el registro de la trazabilidad de los reportes radicados en la dependencia que corresponda, de los incidentes que se presenten en el proceso.</t>
  </si>
  <si>
    <t xml:space="preserve">100% del control de los documentos radicados </t>
  </si>
  <si>
    <t>Reportar el 100% de los incidentes presentados en el área de trabajo del proceso</t>
  </si>
  <si>
    <t xml:space="preserve">* mesa de trabajo (Registro de asistencia)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</si>
</sst>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6" fillId="0" borderId="0" xfId="0" applyFont="1"/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6" fillId="3" borderId="0" xfId="0" applyFont="1" applyFill="1"/>
    <xf numFmtId="0" fontId="10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textRotation="90" wrapText="1"/>
      <protection locked="0"/>
    </xf>
    <xf numFmtId="9" fontId="6" fillId="5" borderId="1" xfId="1" applyFont="1" applyFill="1" applyBorder="1" applyAlignment="1" applyProtection="1">
      <alignment horizontal="center" vertical="center" wrapText="1"/>
      <protection hidden="1"/>
    </xf>
    <xf numFmtId="9" fontId="6" fillId="5" borderId="1" xfId="1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17" fontId="6" fillId="0" borderId="1" xfId="0" applyNumberFormat="1" applyFont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17" fontId="6" fillId="0" borderId="1" xfId="0" applyNumberFormat="1" applyFont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6" fillId="5" borderId="1" xfId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9" fontId="6" fillId="0" borderId="1" xfId="1" applyFont="1" applyBorder="1" applyAlignment="1" applyProtection="1">
      <alignment horizontal="center" vertical="center" wrapText="1"/>
      <protection locked="0"/>
    </xf>
    <xf numFmtId="0" fontId="9" fillId="4" borderId="24" xfId="0" applyFont="1" applyFill="1" applyBorder="1" applyAlignment="1">
      <alignment horizontal="center" vertical="center" textRotation="90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 applyProtection="1">
      <alignment horizontal="center" vertical="center" textRotation="90" wrapText="1"/>
      <protection hidden="1"/>
    </xf>
    <xf numFmtId="0" fontId="9" fillId="4" borderId="23" xfId="0" applyFont="1" applyFill="1" applyBorder="1" applyAlignment="1">
      <alignment horizontal="center" vertical="center" textRotation="90" wrapText="1"/>
    </xf>
    <xf numFmtId="0" fontId="9" fillId="4" borderId="9" xfId="0" applyFont="1" applyFill="1" applyBorder="1" applyAlignment="1" applyProtection="1">
      <alignment horizontal="center" vertical="center" textRotation="90" wrapText="1"/>
      <protection hidden="1"/>
    </xf>
    <xf numFmtId="0" fontId="9" fillId="4" borderId="9" xfId="0" applyFont="1" applyFill="1" applyBorder="1" applyAlignment="1">
      <alignment vertical="center" wrapText="1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5" borderId="23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 applyProtection="1">
      <alignment horizontal="center" vertical="center" textRotation="90" wrapText="1"/>
      <protection locked="0"/>
    </xf>
    <xf numFmtId="9" fontId="6" fillId="5" borderId="23" xfId="1" applyFont="1" applyFill="1" applyBorder="1" applyAlignment="1" applyProtection="1">
      <alignment horizontal="center" vertical="center" wrapText="1"/>
      <protection hidden="1"/>
    </xf>
    <xf numFmtId="9" fontId="6" fillId="5" borderId="23" xfId="1" applyFont="1" applyFill="1" applyBorder="1" applyAlignment="1" applyProtection="1">
      <alignment horizontal="center" vertical="center" wrapText="1"/>
      <protection locked="0"/>
    </xf>
    <xf numFmtId="0" fontId="6" fillId="5" borderId="23" xfId="0" applyFont="1" applyFill="1" applyBorder="1" applyAlignment="1" applyProtection="1">
      <alignment horizontal="center" vertical="center" wrapText="1"/>
      <protection locked="0"/>
    </xf>
    <xf numFmtId="17" fontId="6" fillId="0" borderId="23" xfId="0" applyNumberFormat="1" applyFont="1" applyBorder="1" applyAlignment="1" applyProtection="1">
      <alignment horizontal="center" vertical="center" wrapText="1"/>
      <protection locked="0"/>
    </xf>
    <xf numFmtId="17" fontId="6" fillId="0" borderId="23" xfId="0" applyNumberFormat="1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0" fillId="0" borderId="0" xfId="0" applyAlignment="1">
      <alignment wrapText="1"/>
    </xf>
    <xf numFmtId="0" fontId="6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9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9" fontId="6" fillId="5" borderId="1" xfId="1" applyFont="1" applyFill="1" applyBorder="1" applyAlignment="1" applyProtection="1">
      <alignment horizontal="center" vertical="center" wrapText="1"/>
    </xf>
    <xf numFmtId="9" fontId="6" fillId="0" borderId="1" xfId="1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2" fillId="4" borderId="0" xfId="0" applyFont="1" applyFill="1" applyAlignment="1" applyProtection="1">
      <alignment horizontal="left" vertical="center" wrapText="1"/>
      <protection locked="0"/>
    </xf>
    <xf numFmtId="0" fontId="9" fillId="4" borderId="0" xfId="0" applyFont="1" applyFill="1" applyAlignment="1" applyProtection="1">
      <alignment horizontal="left" vertical="center" wrapText="1"/>
      <protection locked="0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9" fontId="6" fillId="0" borderId="1" xfId="1" applyFont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 vertical="center" wrapText="1"/>
    </xf>
    <xf numFmtId="9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6" borderId="22" xfId="0" applyFont="1" applyFill="1" applyBorder="1" applyAlignment="1">
      <alignment horizontal="center"/>
    </xf>
    <xf numFmtId="0" fontId="10" fillId="6" borderId="18" xfId="0" applyFont="1" applyFill="1" applyBorder="1" applyAlignment="1">
      <alignment horizontal="center"/>
    </xf>
    <xf numFmtId="0" fontId="6" fillId="8" borderId="23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28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5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523876</xdr:colOff>
      <xdr:row>0</xdr:row>
      <xdr:rowOff>76200</xdr:rowOff>
    </xdr:from>
    <xdr:to>
      <xdr:col>3</xdr:col>
      <xdr:colOff>523875</xdr:colOff>
      <xdr:row>3</xdr:row>
      <xdr:rowOff>166727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6" y="76200"/>
          <a:ext cx="3333749" cy="1281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32"/>
  <sheetViews>
    <sheetView tabSelected="1" topLeftCell="A7" zoomScale="70" zoomScaleNormal="70" zoomScaleSheetLayoutView="70" workbookViewId="0">
      <pane ySplit="8" topLeftCell="A19" activePane="bottomLeft" state="frozen"/>
      <selection activeCell="A7" sqref="A7"/>
      <selection pane="bottomLeft" activeCell="AR21" sqref="AR21:AR23"/>
    </sheetView>
  </sheetViews>
  <sheetFormatPr baseColWidth="10" defaultColWidth="10.85546875" defaultRowHeight="14.25" x14ac:dyDescent="0.2"/>
  <cols>
    <col min="1" max="1" width="10.85546875" style="1" customWidth="1"/>
    <col min="2" max="2" width="20.5703125" style="1" customWidth="1"/>
    <col min="3" max="3" width="16.28515625" style="1" customWidth="1"/>
    <col min="4" max="4" width="16.140625" style="1" customWidth="1"/>
    <col min="5" max="5" width="19" style="1" customWidth="1"/>
    <col min="6" max="6" width="27.42578125" style="1" customWidth="1"/>
    <col min="7" max="7" width="45.28515625" style="1" customWidth="1"/>
    <col min="8" max="8" width="35.42578125" style="1" customWidth="1"/>
    <col min="9" max="9" width="25.42578125" style="1" customWidth="1"/>
    <col min="10" max="10" width="19.42578125" style="1" customWidth="1"/>
    <col min="11" max="11" width="23" style="1" customWidth="1"/>
    <col min="12" max="12" width="24" style="1" customWidth="1"/>
    <col min="13" max="13" width="11.140625" style="1" customWidth="1"/>
    <col min="14" max="14" width="11.5703125" style="1" customWidth="1"/>
    <col min="15" max="15" width="11.140625" style="1" customWidth="1"/>
    <col min="16" max="16" width="11.5703125" style="1" customWidth="1"/>
    <col min="17" max="17" width="45.140625" style="1" customWidth="1"/>
    <col min="18" max="18" width="16.140625" style="1" customWidth="1"/>
    <col min="19" max="19" width="14.5703125" style="1" customWidth="1"/>
    <col min="20" max="20" width="16.5703125" style="1" customWidth="1"/>
    <col min="21" max="21" width="10.85546875" style="1" customWidth="1"/>
    <col min="22" max="22" width="22" style="1" customWidth="1"/>
    <col min="23" max="23" width="34.28515625" style="1" customWidth="1"/>
    <col min="24" max="24" width="30.140625" style="1" customWidth="1"/>
    <col min="25" max="25" width="49.7109375" style="1" customWidth="1"/>
    <col min="26" max="26" width="35.42578125" style="1" customWidth="1"/>
    <col min="27" max="27" width="9.5703125" style="1" customWidth="1"/>
    <col min="28" max="28" width="9.5703125" style="1" hidden="1" customWidth="1"/>
    <col min="29" max="29" width="9.5703125" style="1" customWidth="1"/>
    <col min="30" max="30" width="9.5703125" style="1" hidden="1" customWidth="1"/>
    <col min="31" max="31" width="9.5703125" style="1" customWidth="1"/>
    <col min="32" max="32" width="9.5703125" style="1" hidden="1" customWidth="1"/>
    <col min="33" max="33" width="9.5703125" style="1" customWidth="1"/>
    <col min="34" max="34" width="9.5703125" style="1" hidden="1" customWidth="1"/>
    <col min="35" max="35" width="9.5703125" style="1" customWidth="1"/>
    <col min="36" max="36" width="5.140625" style="1" hidden="1" customWidth="1"/>
    <col min="37" max="37" width="10.85546875" style="1" hidden="1" customWidth="1"/>
    <col min="38" max="38" width="11.140625" style="1" customWidth="1"/>
    <col min="39" max="39" width="10.85546875" style="1"/>
    <col min="40" max="40" width="10.85546875" style="1" hidden="1" customWidth="1"/>
    <col min="41" max="41" width="11.140625" style="1" customWidth="1"/>
    <col min="42" max="42" width="24.42578125" style="1" customWidth="1"/>
    <col min="43" max="43" width="24.28515625" style="1" customWidth="1"/>
    <col min="44" max="44" width="25.5703125" style="1" customWidth="1"/>
    <col min="45" max="45" width="20.28515625" style="1" customWidth="1"/>
    <col min="46" max="46" width="10.85546875" style="1" customWidth="1"/>
    <col min="47" max="47" width="37" style="1" customWidth="1"/>
    <col min="48" max="48" width="18.5703125" style="1" customWidth="1"/>
    <col min="49" max="49" width="21.140625" style="1" customWidth="1"/>
    <col min="50" max="50" width="27.7109375" style="1" customWidth="1"/>
    <col min="51" max="51" width="23.85546875" style="1" customWidth="1"/>
    <col min="52" max="52" width="27.28515625" style="1" customWidth="1"/>
    <col min="53" max="53" width="33.42578125" style="1" customWidth="1"/>
    <col min="54" max="54" width="24.5703125" style="1" customWidth="1"/>
    <col min="55" max="55" width="19.85546875" style="1" customWidth="1"/>
    <col min="56" max="56" width="20.42578125" style="1" customWidth="1"/>
    <col min="57" max="57" width="16.28515625" style="1" bestFit="1" customWidth="1"/>
    <col min="58" max="58" width="47.5703125" style="1" customWidth="1"/>
    <col min="59" max="16384" width="10.85546875" style="1"/>
  </cols>
  <sheetData>
    <row r="1" spans="1:59" customFormat="1" ht="31.5" customHeight="1" x14ac:dyDescent="0.25">
      <c r="A1" s="87"/>
      <c r="B1" s="87"/>
      <c r="C1" s="87"/>
      <c r="D1" s="87"/>
      <c r="E1" s="94" t="s">
        <v>0</v>
      </c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6"/>
      <c r="BF1" s="44" t="s">
        <v>1</v>
      </c>
      <c r="BG1" s="1"/>
    </row>
    <row r="2" spans="1:59" customFormat="1" ht="31.5" customHeight="1" x14ac:dyDescent="0.25">
      <c r="A2" s="87"/>
      <c r="B2" s="87"/>
      <c r="C2" s="87"/>
      <c r="D2" s="87"/>
      <c r="E2" s="97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9"/>
      <c r="BF2" s="45" t="s">
        <v>4</v>
      </c>
      <c r="BG2" s="1"/>
    </row>
    <row r="3" spans="1:59" customFormat="1" ht="31.5" customHeight="1" x14ac:dyDescent="0.25">
      <c r="A3" s="87"/>
      <c r="B3" s="87"/>
      <c r="C3" s="87"/>
      <c r="D3" s="87"/>
      <c r="E3" s="88" t="s">
        <v>2</v>
      </c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90"/>
      <c r="BF3" s="46" t="s">
        <v>65</v>
      </c>
      <c r="BG3" s="1"/>
    </row>
    <row r="4" spans="1:59" customFormat="1" ht="31.5" customHeight="1" x14ac:dyDescent="0.25">
      <c r="A4" s="87"/>
      <c r="B4" s="87"/>
      <c r="C4" s="87"/>
      <c r="D4" s="87"/>
      <c r="E4" s="91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3"/>
      <c r="BF4" s="45" t="s">
        <v>3</v>
      </c>
      <c r="BG4" s="1"/>
    </row>
    <row r="5" spans="1:59" s="48" customFormat="1" ht="9.6" customHeight="1" x14ac:dyDescent="0.35">
      <c r="A5" s="2"/>
      <c r="B5" s="2"/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47"/>
    </row>
    <row r="6" spans="1:59" ht="23.1" customHeight="1" x14ac:dyDescent="0.2">
      <c r="A6" s="105" t="s">
        <v>16</v>
      </c>
      <c r="B6" s="105"/>
      <c r="C6" s="105"/>
      <c r="D6" s="71" t="s">
        <v>98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49"/>
    </row>
    <row r="7" spans="1:59" s="4" customFormat="1" ht="9.6" customHeight="1" x14ac:dyDescent="0.35">
      <c r="B7" s="5"/>
      <c r="C7" s="5"/>
      <c r="D7" s="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47"/>
    </row>
    <row r="8" spans="1:59" ht="63.75" customHeight="1" x14ac:dyDescent="0.2">
      <c r="A8" s="105" t="s">
        <v>17</v>
      </c>
      <c r="B8" s="105"/>
      <c r="C8" s="105"/>
      <c r="D8" s="71" t="s">
        <v>99</v>
      </c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49"/>
    </row>
    <row r="9" spans="1:59" s="4" customFormat="1" ht="9.6" customHeight="1" x14ac:dyDescent="0.35">
      <c r="B9" s="5"/>
      <c r="C9" s="5"/>
      <c r="D9" s="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47"/>
    </row>
    <row r="10" spans="1:59" ht="38.25" customHeight="1" x14ac:dyDescent="0.2">
      <c r="A10" s="105" t="s">
        <v>47</v>
      </c>
      <c r="B10" s="105"/>
      <c r="C10" s="105"/>
      <c r="D10" s="72" t="s">
        <v>91</v>
      </c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49"/>
    </row>
    <row r="11" spans="1:59" s="4" customFormat="1" ht="9.6" customHeight="1" thickBot="1" x14ac:dyDescent="0.4">
      <c r="B11" s="2"/>
      <c r="C11" s="2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47"/>
    </row>
    <row r="12" spans="1:59" s="51" customFormat="1" ht="18.75" thickBot="1" x14ac:dyDescent="0.3">
      <c r="A12" s="79" t="s">
        <v>53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1"/>
      <c r="R12" s="108" t="s">
        <v>55</v>
      </c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10"/>
      <c r="BA12" s="110"/>
      <c r="BB12" s="110"/>
      <c r="BC12" s="111"/>
      <c r="BD12" s="73" t="s">
        <v>57</v>
      </c>
      <c r="BE12" s="74"/>
      <c r="BF12" s="75"/>
      <c r="BG12" s="50"/>
    </row>
    <row r="13" spans="1:59" s="53" customFormat="1" ht="42" customHeight="1" x14ac:dyDescent="0.25">
      <c r="A13" s="76" t="s">
        <v>19</v>
      </c>
      <c r="B13" s="77"/>
      <c r="C13" s="77"/>
      <c r="D13" s="77"/>
      <c r="E13" s="77"/>
      <c r="F13" s="77"/>
      <c r="G13" s="78"/>
      <c r="H13" s="76" t="s">
        <v>54</v>
      </c>
      <c r="I13" s="77"/>
      <c r="J13" s="77"/>
      <c r="K13" s="77"/>
      <c r="L13" s="78"/>
      <c r="M13" s="76" t="s">
        <v>28</v>
      </c>
      <c r="N13" s="77"/>
      <c r="O13" s="77"/>
      <c r="P13" s="77"/>
      <c r="Q13" s="78"/>
      <c r="R13" s="76" t="s">
        <v>56</v>
      </c>
      <c r="S13" s="77"/>
      <c r="T13" s="78"/>
      <c r="U13" s="76" t="s">
        <v>51</v>
      </c>
      <c r="V13" s="77"/>
      <c r="W13" s="77"/>
      <c r="X13" s="77"/>
      <c r="Y13" s="77"/>
      <c r="Z13" s="78"/>
      <c r="AA13" s="82" t="s">
        <v>32</v>
      </c>
      <c r="AB13" s="83"/>
      <c r="AC13" s="83"/>
      <c r="AD13" s="84"/>
      <c r="AE13" s="82" t="s">
        <v>33</v>
      </c>
      <c r="AF13" s="83"/>
      <c r="AG13" s="83"/>
      <c r="AH13" s="83"/>
      <c r="AI13" s="83"/>
      <c r="AJ13" s="84"/>
      <c r="AK13" s="76" t="s">
        <v>50</v>
      </c>
      <c r="AL13" s="77"/>
      <c r="AM13" s="77"/>
      <c r="AN13" s="77"/>
      <c r="AO13" s="77"/>
      <c r="AP13" s="77"/>
      <c r="AQ13" s="78"/>
      <c r="AR13" s="82" t="s">
        <v>37</v>
      </c>
      <c r="AS13" s="84"/>
      <c r="AT13" s="82" t="s">
        <v>49</v>
      </c>
      <c r="AU13" s="83"/>
      <c r="AV13" s="83"/>
      <c r="AW13" s="83"/>
      <c r="AX13" s="83"/>
      <c r="AY13" s="83"/>
      <c r="AZ13" s="83"/>
      <c r="BA13" s="83"/>
      <c r="BB13" s="83"/>
      <c r="BC13" s="84"/>
      <c r="BD13" s="101" t="s">
        <v>10</v>
      </c>
      <c r="BE13" s="69" t="s">
        <v>41</v>
      </c>
      <c r="BF13" s="69" t="s">
        <v>40</v>
      </c>
      <c r="BG13" s="52"/>
    </row>
    <row r="14" spans="1:59" customFormat="1" ht="112.5" customHeight="1" x14ac:dyDescent="0.25">
      <c r="A14" s="22" t="s">
        <v>35</v>
      </c>
      <c r="B14" s="14" t="s">
        <v>20</v>
      </c>
      <c r="C14" s="14" t="s">
        <v>8</v>
      </c>
      <c r="D14" s="14" t="s">
        <v>7</v>
      </c>
      <c r="E14" s="14" t="s">
        <v>64</v>
      </c>
      <c r="F14" s="14" t="s">
        <v>6</v>
      </c>
      <c r="G14" s="17" t="s">
        <v>5</v>
      </c>
      <c r="H14" s="23" t="s">
        <v>63</v>
      </c>
      <c r="I14" s="14" t="s">
        <v>60</v>
      </c>
      <c r="J14" s="14" t="s">
        <v>9</v>
      </c>
      <c r="K14" s="14" t="s">
        <v>24</v>
      </c>
      <c r="L14" s="17" t="s">
        <v>61</v>
      </c>
      <c r="M14" s="85" t="s">
        <v>23</v>
      </c>
      <c r="N14" s="86"/>
      <c r="O14" s="86" t="s">
        <v>22</v>
      </c>
      <c r="P14" s="86"/>
      <c r="Q14" s="17" t="s">
        <v>21</v>
      </c>
      <c r="R14" s="23" t="s">
        <v>52</v>
      </c>
      <c r="S14" s="14" t="s">
        <v>62</v>
      </c>
      <c r="T14" s="17" t="s">
        <v>36</v>
      </c>
      <c r="U14" s="22" t="s">
        <v>18</v>
      </c>
      <c r="V14" s="14" t="s">
        <v>10</v>
      </c>
      <c r="W14" s="14" t="s">
        <v>42</v>
      </c>
      <c r="X14" s="14" t="s">
        <v>43</v>
      </c>
      <c r="Y14" s="14" t="s">
        <v>44</v>
      </c>
      <c r="Z14" s="17" t="s">
        <v>45</v>
      </c>
      <c r="AA14" s="22" t="s">
        <v>25</v>
      </c>
      <c r="AB14" s="24"/>
      <c r="AC14" s="25" t="s">
        <v>12</v>
      </c>
      <c r="AD14" s="26"/>
      <c r="AE14" s="22" t="s">
        <v>13</v>
      </c>
      <c r="AF14" s="24"/>
      <c r="AG14" s="25" t="s">
        <v>14</v>
      </c>
      <c r="AH14" s="24"/>
      <c r="AI14" s="25" t="s">
        <v>15</v>
      </c>
      <c r="AJ14" s="27"/>
      <c r="AK14" s="23"/>
      <c r="AL14" s="86" t="s">
        <v>29</v>
      </c>
      <c r="AM14" s="86"/>
      <c r="AN14" s="14"/>
      <c r="AO14" s="86" t="s">
        <v>30</v>
      </c>
      <c r="AP14" s="86"/>
      <c r="AQ14" s="17" t="s">
        <v>31</v>
      </c>
      <c r="AR14" s="23" t="s">
        <v>39</v>
      </c>
      <c r="AS14" s="17" t="s">
        <v>38</v>
      </c>
      <c r="AT14" s="22" t="s">
        <v>26</v>
      </c>
      <c r="AU14" s="14" t="s">
        <v>40</v>
      </c>
      <c r="AV14" s="14" t="s">
        <v>48</v>
      </c>
      <c r="AW14" s="14" t="s">
        <v>27</v>
      </c>
      <c r="AX14" s="14" t="s">
        <v>45</v>
      </c>
      <c r="AY14" s="14" t="s">
        <v>46</v>
      </c>
      <c r="AZ14" s="13" t="s">
        <v>75</v>
      </c>
      <c r="BA14" s="13" t="s">
        <v>77</v>
      </c>
      <c r="BB14" s="13" t="s">
        <v>76</v>
      </c>
      <c r="BC14" s="17" t="s">
        <v>11</v>
      </c>
      <c r="BD14" s="102"/>
      <c r="BE14" s="70"/>
      <c r="BF14" s="70"/>
    </row>
    <row r="15" spans="1:59" s="54" customFormat="1" ht="111" customHeight="1" x14ac:dyDescent="0.25">
      <c r="A15" s="103" t="s">
        <v>34</v>
      </c>
      <c r="B15" s="58" t="s">
        <v>166</v>
      </c>
      <c r="C15" s="58" t="s">
        <v>66</v>
      </c>
      <c r="D15" s="58" t="s">
        <v>67</v>
      </c>
      <c r="E15" s="58" t="s">
        <v>100</v>
      </c>
      <c r="F15" s="58" t="s">
        <v>101</v>
      </c>
      <c r="G15" s="59" t="str">
        <f>+IF(OR(D15&lt;&gt;"",E15&lt;&gt;"",F15&lt;&gt;""),CONCATENATE("Posibilidad de ",D15," por ",E15,"debido a que ",F15),"")</f>
        <v>Posibilidad de afectación económica y reputacional por  sanciones disciplinarias y penales debido a que  se presenta obstaculización de los asuntos y procesos contractuales,
desconocimiento de los funcionarios,
altas cargas de trabajo,
negligencia de los funcionarios y/o
errores en el Ingreso de Información</v>
      </c>
      <c r="H15" s="58" t="s">
        <v>103</v>
      </c>
      <c r="I15" s="58" t="s">
        <v>68</v>
      </c>
      <c r="J15" s="58" t="s">
        <v>89</v>
      </c>
      <c r="K15" s="58" t="s">
        <v>78</v>
      </c>
      <c r="L15" s="58" t="s">
        <v>102</v>
      </c>
      <c r="M15" s="64">
        <f>+IF(K15="Máximo 2 veces",0.2,IF(K15="Entre 3 a 24 veces",0.4,IF(K15="Entre 24 a 500 veces",0.6,IF(K15="Entre 500 a 5000 veces",0.8,IF(K15="Mas de 5000 veces",1,"")))))</f>
        <v>0.6</v>
      </c>
      <c r="N15" s="59" t="str">
        <f>+IF(M15="","",IF(M15&gt;0.8,"Muy Alta",IF(AND(M15&lt;=0.8,M15&gt;0.6),"Alta",IF(AND(M15&lt;=0.6,M15&gt;0.4),"Media",IF(AND(M15&lt;=0.4,M15&gt;0.2),"Baja","Muy Baja")))))</f>
        <v>Media</v>
      </c>
      <c r="O15" s="64">
        <f>+IF(L15="Menor a 10 SMLMV o afectación a un área/proceso",0.2,IF(L15="Entre 10 y 50 SMLMV o afectación interna",0.4,IF(L15="Entre 50 y 100 SMLMV o afectación con algunos usuarios",0.6,IF(L15="Entre 100 y 500 SMLMV o fectación a nivel municipal/departamental",0.8,IF(L15="Mayor a 500 SMLMV o afectación nacional",1,"")))))</f>
        <v>0.8</v>
      </c>
      <c r="P15" s="65" t="str">
        <f>+IF(L15="Menor a 10 SMLMV o afectación a un área/proceso","Leve",IF(L15="Entre 10 y 50 SMLMV o afectación interna","Menor",IF(L15="Entre 50 y 100 SMLMV o afectación con algunos usuarios","Moderado",IF(L15="Entre 100 y 500 SMLMV o fectación a nivel municipal/departamental","Mayor",IF(L15="Mayor a 500 SMLMV o afectación nacional","Catastrófico","")))))</f>
        <v>Mayor</v>
      </c>
      <c r="Q15" s="59" t="str">
        <f>+IF(OR(K15="",L15=""),"",IF(AND(P15="Catastrófico",N15&lt;&gt;""),"Extremo",IF(AND(P15="Mayor",N15&lt;&gt;""),"Alto",IF(AND(N15="Muy Alta",O15&gt;0.1,O15&lt;0.7),"Alto",IF(AND(N15="Alta",P15="Moderado"),"Alto",IF(O15*M15&lt;0.1,"Bajo",IF(AND(N15="Alta",O15&lt;0.5),"Moderado",IF(AND(N15="Media",O15&lt;0.7),"Moderado",IF(AND(N15="Baja",OR(P15="Moderado",P15="Menor")),"Moderado",IF(AND(N15="Muy Baja",P15="Moderado"),"Moderado",))))))))))</f>
        <v>Alto</v>
      </c>
      <c r="R15" s="58" t="s">
        <v>79</v>
      </c>
      <c r="S15" s="58" t="s">
        <v>69</v>
      </c>
      <c r="T15" s="100"/>
      <c r="U15" s="7">
        <v>1</v>
      </c>
      <c r="V15" s="20" t="s">
        <v>92</v>
      </c>
      <c r="W15" s="18" t="s">
        <v>167</v>
      </c>
      <c r="X15" s="20" t="s">
        <v>168</v>
      </c>
      <c r="Y15" s="18" t="str">
        <f>CONCATENATE(V15,W15,X15)</f>
        <v xml:space="preserve">El (la) secretario (a) general y su equipo de trabajo verificarán las actuaciones contractuales a través de plataforma electrónica para la contratación de la administración pública para la identificación de deficiencias, respecto a la disposiciones de documentos y acciones contractuales. </v>
      </c>
      <c r="Z15" s="20" t="s">
        <v>169</v>
      </c>
      <c r="AA15" s="8" t="s">
        <v>83</v>
      </c>
      <c r="AB15" s="9">
        <f t="shared" ref="AB15:AB17" si="0">+IF(AA15="","",IF(AA15="Preventivo",0.25,IF(AA15="Detectivo",0.15,IF(AA15="Correctivo",0.1,))))</f>
        <v>0.15</v>
      </c>
      <c r="AC15" s="8" t="s">
        <v>71</v>
      </c>
      <c r="AD15" s="9">
        <f t="shared" ref="AD15:AD17" si="1">+IF(AC15="","",IF(AC15="Automático",0.25,IF(AC15="Manual",0.15)))</f>
        <v>0.15</v>
      </c>
      <c r="AE15" s="8" t="s">
        <v>72</v>
      </c>
      <c r="AF15" s="9">
        <f>+IF(AE15="","",IF(AE15="Documentado",0.5,IF(AE15="Sin documentar",0)))</f>
        <v>0.5</v>
      </c>
      <c r="AG15" s="8" t="s">
        <v>73</v>
      </c>
      <c r="AH15" s="9">
        <f>+IF(AG15="","",IF(AG15="Continua",0.1,IF(AG15="Aleatoria",0.05)))</f>
        <v>0.1</v>
      </c>
      <c r="AI15" s="8" t="s">
        <v>74</v>
      </c>
      <c r="AJ15" s="10">
        <f>+IF(AI15="","",IF(AI15="Con registro",0.05,IF(AI15="Sin registro",0)))</f>
        <v>0.05</v>
      </c>
      <c r="AK15" s="10">
        <f>+IF(AA15="Detectivo",M15-(SUM(AB15,AD15)*M15),IF(AA15="Preventivo",M15-(SUM(AB15,AD15)*M15),M15))</f>
        <v>0.42</v>
      </c>
      <c r="AL15" s="64">
        <f>+IF(M15="","",MIN(AK15:AK17))</f>
        <v>0.1512</v>
      </c>
      <c r="AM15" s="59" t="str">
        <f>+IF(AL15="","",IF(AL15&gt;0.8,"Muy Alta",IF(AND(AL15&lt;=0.8,AL15&gt;0.6),"Alta",IF(AND(AL15&lt;=0.6,AL15&gt;0.4),"Media",IF(AND(AL15&lt;=0.4,AL15&gt;0.2),"Baja","Muy Baja")))))</f>
        <v>Muy Baja</v>
      </c>
      <c r="AN15" s="10">
        <f>+IF(AA15="Correctivo",O15-(SUM(AB15,AD15)*O15),O15)</f>
        <v>0.8</v>
      </c>
      <c r="AO15" s="64">
        <f>+IF(L15="","",MIN(AN16:AN17))</f>
        <v>0.8</v>
      </c>
      <c r="AP15" s="65" t="str">
        <f>+IF(AO15="","",IF(AO15&gt;0.8,"Catastrófico",IF(AND(AO15&lt;=0.8,AO15&gt;0.6),"Mayor",IF(AND(AO15&lt;=0.6,AO15&gt;0.4),"Moderado",IF(AND(AO15&lt;=0.4,AO15&gt;0.2),"Menor","Leve")))))</f>
        <v>Mayor</v>
      </c>
      <c r="AQ15" s="59" t="str">
        <f>+IF(OR(AL15="",AO15=""),"",IF(AND(AP15="Catastrófico",AM15&lt;&gt;""),"Extremo",IF(AND(AP15="Mayor",AM15&lt;&gt;""),"Alto",IF(AND(AM15="Muy Alta",AO15&gt;0.1,AO15&lt;0.7),"Alto",IF(AND(AM15="Alta",AP15="Moderado"),"Alto",IF(AO15*AL15&lt;0.1,"Bajo",IF(AND(AM15="Alta",AO15&lt;0.5),"Moderado",IF(AND(AM15="Media",AO15&lt;0.7),"Moderado",IF(AND(AM15="Baja",OR(AP15="Moderado",AP15="Menor")),"Moderado",IF(AND(AM15="Muy Baja",AP15="Moderado"),"Moderado",))))))))))</f>
        <v>Alto</v>
      </c>
      <c r="AR15" s="58" t="s">
        <v>205</v>
      </c>
      <c r="AS15" s="57"/>
      <c r="AT15" s="11">
        <v>1</v>
      </c>
      <c r="AU15" s="20" t="s">
        <v>108</v>
      </c>
      <c r="AV15" s="20" t="s">
        <v>84</v>
      </c>
      <c r="AW15" s="12" t="s">
        <v>212</v>
      </c>
      <c r="AX15" s="20" t="s">
        <v>171</v>
      </c>
      <c r="AY15" s="20" t="s">
        <v>96</v>
      </c>
      <c r="AZ15" s="20" t="s">
        <v>109</v>
      </c>
      <c r="BA15" s="20"/>
      <c r="BB15" s="21"/>
      <c r="BC15" s="20" t="s">
        <v>172</v>
      </c>
      <c r="BD15" s="20" t="s">
        <v>174</v>
      </c>
      <c r="BE15" s="15"/>
      <c r="BF15" s="66"/>
    </row>
    <row r="16" spans="1:59" s="54" customFormat="1" ht="72" customHeight="1" x14ac:dyDescent="0.25">
      <c r="A16" s="103"/>
      <c r="B16" s="58"/>
      <c r="C16" s="58"/>
      <c r="D16" s="58"/>
      <c r="E16" s="58"/>
      <c r="F16" s="58"/>
      <c r="G16" s="59"/>
      <c r="H16" s="58"/>
      <c r="I16" s="58"/>
      <c r="J16" s="58"/>
      <c r="K16" s="58"/>
      <c r="L16" s="58"/>
      <c r="M16" s="64"/>
      <c r="N16" s="59"/>
      <c r="O16" s="64"/>
      <c r="P16" s="65"/>
      <c r="Q16" s="59"/>
      <c r="R16" s="58"/>
      <c r="S16" s="58"/>
      <c r="T16" s="100"/>
      <c r="U16" s="7">
        <v>2</v>
      </c>
      <c r="V16" s="20" t="s">
        <v>92</v>
      </c>
      <c r="W16" s="20" t="s">
        <v>110</v>
      </c>
      <c r="X16" s="20" t="s">
        <v>104</v>
      </c>
      <c r="Y16" s="18" t="str">
        <f>CONCATENATE(V16,W16,X16)</f>
        <v xml:space="preserve">El (la) secretario (a) general y su equipo de trabajo  realizará capacitaciones, acompañamientos y/o mesas de trabajopara la adopción e implemenación de nuevos conociemientos para el desarrollo del proceso </v>
      </c>
      <c r="Z16" s="20" t="s">
        <v>105</v>
      </c>
      <c r="AA16" s="8" t="s">
        <v>70</v>
      </c>
      <c r="AB16" s="9">
        <f t="shared" si="0"/>
        <v>0.25</v>
      </c>
      <c r="AC16" s="8" t="s">
        <v>71</v>
      </c>
      <c r="AD16" s="9">
        <f t="shared" si="1"/>
        <v>0.15</v>
      </c>
      <c r="AE16" s="8" t="s">
        <v>72</v>
      </c>
      <c r="AF16" s="9"/>
      <c r="AG16" s="8" t="s">
        <v>73</v>
      </c>
      <c r="AH16" s="9"/>
      <c r="AI16" s="8" t="s">
        <v>74</v>
      </c>
      <c r="AJ16" s="10">
        <f t="shared" ref="AJ16:AJ20" si="2">+IF(AI16="","",IF(AI16="Con registro",0.05,IF(AI16="Sin registro",0)))</f>
        <v>0.05</v>
      </c>
      <c r="AK16" s="10">
        <f>+IF(AA16="Detectivo",AK15-(SUM(AB16,AD16)*AK15),IF(AA16="Preventivo",AK15-(SUM(AB16,AD16)*AK15),AK15))</f>
        <v>0.252</v>
      </c>
      <c r="AL16" s="64"/>
      <c r="AM16" s="59"/>
      <c r="AN16" s="10">
        <f>+IF(AA16="Correctivo",AN15-(SUM(AB16,AD16)*AN15),AN15)</f>
        <v>0.8</v>
      </c>
      <c r="AO16" s="64"/>
      <c r="AP16" s="65"/>
      <c r="AQ16" s="59"/>
      <c r="AR16" s="58"/>
      <c r="AS16" s="58"/>
      <c r="AT16" s="11">
        <v>2</v>
      </c>
      <c r="AU16" s="20" t="s">
        <v>111</v>
      </c>
      <c r="AV16" s="20" t="s">
        <v>84</v>
      </c>
      <c r="AW16" s="12" t="s">
        <v>212</v>
      </c>
      <c r="AX16" s="20" t="s">
        <v>93</v>
      </c>
      <c r="AY16" s="20" t="s">
        <v>94</v>
      </c>
      <c r="AZ16" s="20" t="s">
        <v>173</v>
      </c>
      <c r="BA16" s="20"/>
      <c r="BB16" s="21"/>
      <c r="BC16" s="20" t="s">
        <v>172</v>
      </c>
      <c r="BD16" s="20" t="s">
        <v>174</v>
      </c>
      <c r="BE16" s="15"/>
      <c r="BF16" s="67"/>
    </row>
    <row r="17" spans="1:58" s="54" customFormat="1" ht="88.5" customHeight="1" x14ac:dyDescent="0.25">
      <c r="A17" s="103"/>
      <c r="B17" s="58"/>
      <c r="C17" s="58"/>
      <c r="D17" s="58"/>
      <c r="E17" s="58"/>
      <c r="F17" s="58"/>
      <c r="G17" s="59"/>
      <c r="H17" s="58"/>
      <c r="I17" s="58"/>
      <c r="J17" s="58"/>
      <c r="K17" s="58"/>
      <c r="L17" s="58"/>
      <c r="M17" s="64"/>
      <c r="N17" s="59"/>
      <c r="O17" s="64"/>
      <c r="P17" s="65"/>
      <c r="Q17" s="59"/>
      <c r="R17" s="58"/>
      <c r="S17" s="58"/>
      <c r="T17" s="100"/>
      <c r="U17" s="7">
        <v>3</v>
      </c>
      <c r="V17" s="20" t="s">
        <v>92</v>
      </c>
      <c r="W17" s="20" t="s">
        <v>106</v>
      </c>
      <c r="X17" s="20" t="s">
        <v>107</v>
      </c>
      <c r="Y17" s="18" t="str">
        <f>CONCATENATE(V17,W17,X17)</f>
        <v>El (la) secretario (a) general y su equipo de trabajoRealizará la aplicación de controles y estrategias para el desarrollo oportuno y ágil de los procesos contractuales  (tiempos de revisión, observaciones y ajustes aplicables, semafortización, etc)</v>
      </c>
      <c r="Z17" s="20" t="s">
        <v>170</v>
      </c>
      <c r="AA17" s="8" t="s">
        <v>70</v>
      </c>
      <c r="AB17" s="9">
        <f t="shared" si="0"/>
        <v>0.25</v>
      </c>
      <c r="AC17" s="8" t="s">
        <v>71</v>
      </c>
      <c r="AD17" s="9">
        <f t="shared" si="1"/>
        <v>0.15</v>
      </c>
      <c r="AE17" s="8" t="s">
        <v>72</v>
      </c>
      <c r="AF17" s="9"/>
      <c r="AG17" s="8" t="s">
        <v>73</v>
      </c>
      <c r="AH17" s="9"/>
      <c r="AI17" s="8" t="s">
        <v>74</v>
      </c>
      <c r="AJ17" s="10">
        <f t="shared" si="2"/>
        <v>0.05</v>
      </c>
      <c r="AK17" s="10">
        <f>+IF(AA17="Detectivo",AK16-(SUM(AB17,AD17)*AK16),IF(AA17="Preventivo",AK16-(SUM(AB17,AD17)*AK16),AK16))</f>
        <v>0.1512</v>
      </c>
      <c r="AL17" s="64"/>
      <c r="AM17" s="59"/>
      <c r="AN17" s="10">
        <f>+IF(AA17="Correctivo",AN16-(SUM(AB17,AD17)*AN16),AN16)</f>
        <v>0.8</v>
      </c>
      <c r="AO17" s="64"/>
      <c r="AP17" s="65"/>
      <c r="AQ17" s="59"/>
      <c r="AR17" s="58"/>
      <c r="AS17" s="58"/>
      <c r="AT17" s="11">
        <v>3</v>
      </c>
      <c r="AU17" s="20" t="s">
        <v>112</v>
      </c>
      <c r="AV17" s="20" t="s">
        <v>84</v>
      </c>
      <c r="AW17" s="12" t="s">
        <v>212</v>
      </c>
      <c r="AX17" s="20" t="s">
        <v>175</v>
      </c>
      <c r="AY17" s="20" t="s">
        <v>113</v>
      </c>
      <c r="AZ17" s="16" t="s">
        <v>114</v>
      </c>
      <c r="BA17" s="16"/>
      <c r="BB17" s="21"/>
      <c r="BC17" s="20" t="s">
        <v>172</v>
      </c>
      <c r="BD17" s="20" t="s">
        <v>174</v>
      </c>
      <c r="BE17" s="15"/>
      <c r="BF17" s="68"/>
    </row>
    <row r="18" spans="1:58" s="54" customFormat="1" ht="136.5" customHeight="1" x14ac:dyDescent="0.25">
      <c r="A18" s="103" t="s">
        <v>58</v>
      </c>
      <c r="B18" s="58" t="s">
        <v>117</v>
      </c>
      <c r="C18" s="58" t="s">
        <v>86</v>
      </c>
      <c r="D18" s="58" t="s">
        <v>67</v>
      </c>
      <c r="E18" s="58" t="s">
        <v>115</v>
      </c>
      <c r="F18" s="58" t="s">
        <v>116</v>
      </c>
      <c r="G18" s="59" t="str">
        <f>+IF(OR(D18&lt;&gt;"",E18&lt;&gt;"",F18&lt;&gt;""),CONCATENATE("Posibilidad de ",D18," por ",E18," debido a ",F18),"")</f>
        <v xml:space="preserve">Posibilidad de afectación económica y reputacional por demoras en los procesos  debido a falta de personal </v>
      </c>
      <c r="H18" s="58" t="s">
        <v>118</v>
      </c>
      <c r="I18" s="58" t="s">
        <v>119</v>
      </c>
      <c r="J18" s="58" t="s">
        <v>89</v>
      </c>
      <c r="K18" s="58" t="s">
        <v>78</v>
      </c>
      <c r="L18" s="58" t="s">
        <v>82</v>
      </c>
      <c r="M18" s="64">
        <f>+IF(K18="Máximo 2 veces",0.2,IF(K18="Entre 3 a 24 veces",0.4,IF(K18="Entre 24 a 500 veces",0.6,IF(K18="Entre 500 a 5000 veces",0.8,IF(K18="Mas de 5000 veces",1,"")))))</f>
        <v>0.6</v>
      </c>
      <c r="N18" s="59" t="str">
        <f>+IF(M18="","",IF(M18&gt;0.8,"Muy Alta",IF(AND(M18&lt;=0.8,M18&gt;0.6),"Alta",IF(AND(M18&lt;=0.6,M18&gt;0.4),"Media",IF(AND(M18&lt;=0.4,M18&gt;0.2),"Baja","Muy Baja")))))</f>
        <v>Media</v>
      </c>
      <c r="O18" s="64">
        <f>+IF(L18="Menor a 10 SMLMV o afectación a un área/proceso",0.2,IF(L18="Entre 10 y 50 SMLMV o afectación interna",0.4,IF(L18="Entre 50 y 100 SMLMV o afectación con algunos usuarios",0.6,IF(L18="Entre 100 y 500 SMLMV o fectación a nivel municipal/departamental",0.8,IF(L18="Mayor a 500 SMLMV o afectación nacional",1,"")))))</f>
        <v>0.6</v>
      </c>
      <c r="P18" s="65" t="str">
        <f>+IF(L18="Menor a 10 SMLMV o afectación a un área/proceso","Leve",IF(L18="Entre 10 y 50 SMLMV o afectación interna","Menor",IF(L18="Entre 50 y 100 SMLMV o afectación con algunos usuarios","Moderado",IF(L18="Entre 100 y 500 SMLMV o fectación a nivel municipal/departamental","Mayor",IF(L18="Mayor a 500 SMLMV o afectación nacional","Catastrófico","")))))</f>
        <v>Moderado</v>
      </c>
      <c r="Q18" s="59" t="str">
        <f>+IF(OR(K18="",L18=""),"",IF(AND(P18="Catastrófico",N18&lt;&gt;""),"Extremo",IF(AND(P18="Mayor",N18&lt;&gt;""),"Alto",IF(AND(N18="Muy Alta",O18&gt;0.1,O18&lt;0.7),"Alto",IF(AND(N18="Alta",P18="Moderado"),"Alto",IF(O18*M18&lt;0.1,"Bajo",IF(AND(N18="Alta",O18&lt;0.5),"Moderado",IF(AND(N18="Media",O18&lt;0.7),"Moderado",IF(AND(N18="Baja",OR(P18="Moderado",P18="Menor")),"Moderado",IF(AND(N18="Muy Baja",P18="Moderado"),"Moderado",))))))))))</f>
        <v>Moderado</v>
      </c>
      <c r="R18" s="58" t="s">
        <v>79</v>
      </c>
      <c r="S18" s="58" t="s">
        <v>69</v>
      </c>
      <c r="T18" s="100"/>
      <c r="U18" s="7">
        <v>1</v>
      </c>
      <c r="V18" s="20" t="s">
        <v>92</v>
      </c>
      <c r="W18" s="20" t="s">
        <v>126</v>
      </c>
      <c r="X18" s="20" t="s">
        <v>125</v>
      </c>
      <c r="Y18" s="18" t="str">
        <f t="shared" ref="Y18:Y32" si="3">CONCATENATE(V18,W18,X18)</f>
        <v xml:space="preserve">El (la) secretario (a) general y su equipo de trabajo relizará la actualización del manual de contratación , conforme a las disposiciones normativas vigentes </v>
      </c>
      <c r="Z18" s="20" t="s">
        <v>127</v>
      </c>
      <c r="AA18" s="8" t="s">
        <v>70</v>
      </c>
      <c r="AB18" s="9">
        <f>+IF(AA18="","",IF(AA18="Preventivo",0.25,IF(AA18="Detectivo",0.15,IF(AA18="Correctivo",0.1,))))</f>
        <v>0.25</v>
      </c>
      <c r="AC18" s="8" t="s">
        <v>71</v>
      </c>
      <c r="AD18" s="9">
        <f>+IF(AC18="","",IF(AC18="Automático",0.25,IF(AC18="Manual",0.15)))</f>
        <v>0.15</v>
      </c>
      <c r="AE18" s="8" t="s">
        <v>72</v>
      </c>
      <c r="AF18" s="9">
        <f>+IF(AE18="","",IF(AE18="Documentado",0.5,IF(AE18="Sin documentar",0)))</f>
        <v>0.5</v>
      </c>
      <c r="AG18" s="8" t="s">
        <v>73</v>
      </c>
      <c r="AH18" s="9">
        <f>+IF(AG18="","",IF(AG18="Continua",0.1,IF(AG18="Aleatoria",0.05)))</f>
        <v>0.1</v>
      </c>
      <c r="AI18" s="8" t="s">
        <v>74</v>
      </c>
      <c r="AJ18" s="10">
        <f>+IF(AI18="","",IF(AI18="Con registro",0.05,IF(AI18="Sin registro",0)))</f>
        <v>0.05</v>
      </c>
      <c r="AK18" s="10">
        <f>+IF(AA18="Detectivo",M18-(SUM(AB18,AD18)*M18),IF(AA18="Preventivo",M18-(SUM(AB18,AD18)*M18),M18))</f>
        <v>0.36</v>
      </c>
      <c r="AL18" s="64">
        <f>+IF(M18="","",MIN(AK18:AK20))</f>
        <v>0.12959999999999999</v>
      </c>
      <c r="AM18" s="59" t="str">
        <f>+IF(AL18="","",IF(AL18&gt;0.8,"Muy Alta",IF(AND(AL18&lt;=0.8,AL18&gt;0.6),"Alta",IF(AND(AL18&lt;=0.6,AL18&gt;0.4),"Media",IF(AND(AL18&lt;=0.4,AL18&gt;0.2),"Baja","Muy Baja")))))</f>
        <v>Muy Baja</v>
      </c>
      <c r="AN18" s="19">
        <f>+IF(OR(S18="",S18="No"),O18,O18-(O18*T18))</f>
        <v>0.6</v>
      </c>
      <c r="AO18" s="64">
        <f>+IF(L18="","",MIN(AN19:AN20))</f>
        <v>0.6</v>
      </c>
      <c r="AP18" s="65" t="str">
        <f>+IF(AO18="","",IF(AO18&gt;0.8,"Catastrófico",IF(AND(AO18&lt;=0.8,AO18&gt;0.6),"Mayor",IF(AND(AO18&lt;=0.6,AO18&gt;0.4),"Moderado",IF(AND(AO18&lt;=0.4,AO18&gt;0.2),"Menor","Leve")))))</f>
        <v>Moderado</v>
      </c>
      <c r="AQ18" s="59" t="str">
        <f t="shared" ref="AQ18" si="4">+IF(OR(AL18="",AO18=""),"",IF(AND(AP18="Catastrófico",AM18&lt;&gt;""),"Extremo",IF(AND(AP18="Mayor",AM18&lt;&gt;""),"Alto",IF(AND(AM18="Muy Alta",AO18&gt;0.1,AO18&lt;0.7),"Alto",IF(AND(AM18="Alta",AP18="Moderado"),"Alto",IF(AO18*AL18&lt;0.1,"Bajo",IF(AND(AM18="Alta",AO18&lt;0.5),"Moderado",IF(AND(AM18="Media",AO18&lt;0.7),"Moderado",IF(AND(AM18="Baja",OR(AP18="Moderado",AP18="Menor")),"Moderado",IF(AND(AM18="Muy Baja",AP18="Moderado"),"Moderado",))))))))))</f>
        <v>Bajo</v>
      </c>
      <c r="AR18" s="58" t="s">
        <v>209</v>
      </c>
      <c r="AS18" s="106"/>
      <c r="AT18" s="11">
        <v>1</v>
      </c>
      <c r="AU18" s="20" t="s">
        <v>180</v>
      </c>
      <c r="AV18" s="20" t="s">
        <v>84</v>
      </c>
      <c r="AW18" s="12" t="s">
        <v>212</v>
      </c>
      <c r="AX18" s="20" t="s">
        <v>153</v>
      </c>
      <c r="AY18" s="20" t="s">
        <v>96</v>
      </c>
      <c r="AZ18" s="20" t="s">
        <v>179</v>
      </c>
      <c r="BA18" s="20"/>
      <c r="BB18" s="20"/>
      <c r="BC18" s="20" t="s">
        <v>172</v>
      </c>
      <c r="BD18" s="20" t="s">
        <v>174</v>
      </c>
      <c r="BE18" s="15"/>
      <c r="BF18" s="104"/>
    </row>
    <row r="19" spans="1:58" s="54" customFormat="1" ht="114" customHeight="1" x14ac:dyDescent="0.25">
      <c r="A19" s="103"/>
      <c r="B19" s="58"/>
      <c r="C19" s="58"/>
      <c r="D19" s="58"/>
      <c r="E19" s="58"/>
      <c r="F19" s="58"/>
      <c r="G19" s="59"/>
      <c r="H19" s="58"/>
      <c r="I19" s="58"/>
      <c r="J19" s="58"/>
      <c r="K19" s="58"/>
      <c r="L19" s="58"/>
      <c r="M19" s="64"/>
      <c r="N19" s="59"/>
      <c r="O19" s="64"/>
      <c r="P19" s="65"/>
      <c r="Q19" s="59"/>
      <c r="R19" s="58"/>
      <c r="S19" s="58"/>
      <c r="T19" s="100"/>
      <c r="U19" s="7">
        <v>2</v>
      </c>
      <c r="V19" s="20" t="s">
        <v>92</v>
      </c>
      <c r="W19" s="20" t="s">
        <v>128</v>
      </c>
      <c r="X19" s="20" t="s">
        <v>129</v>
      </c>
      <c r="Y19" s="18" t="str">
        <f t="shared" si="3"/>
        <v xml:space="preserve">El (la) secretario (a) general y su equipo de trabajorealizará el control de las actividades del procesopara redistribuir funciones  y/u obligaciones en el personal en caso de una alta demanda de procesos contractuales. </v>
      </c>
      <c r="Z19" s="20" t="s">
        <v>130</v>
      </c>
      <c r="AA19" s="8" t="s">
        <v>70</v>
      </c>
      <c r="AB19" s="9">
        <f t="shared" ref="AB19:AB20" si="5">+IF(AA19="","",IF(AA19="Preventivo",0.25,IF(AA19="Detectivo",0.15,IF(AA19="Correctivo",0.1,))))</f>
        <v>0.25</v>
      </c>
      <c r="AC19" s="8" t="s">
        <v>71</v>
      </c>
      <c r="AD19" s="9">
        <f t="shared" ref="AD19:AD20" si="6">+IF(AC19="","",IF(AC19="Automático",0.25,IF(AC19="Manual",0.15)))</f>
        <v>0.15</v>
      </c>
      <c r="AE19" s="8" t="s">
        <v>72</v>
      </c>
      <c r="AF19" s="9">
        <f t="shared" ref="AF19:AF20" si="7">+IF(AE19="","",IF(AE19="Documentado",0.5,IF(AE19="Sin documentar",0)))</f>
        <v>0.5</v>
      </c>
      <c r="AG19" s="8" t="s">
        <v>80</v>
      </c>
      <c r="AH19" s="9">
        <f t="shared" ref="AH19:AH20" si="8">+IF(AG19="","",IF(AG19="Continua",0.1,IF(AG19="Aleatoria",0.05)))</f>
        <v>0.05</v>
      </c>
      <c r="AI19" s="8" t="s">
        <v>74</v>
      </c>
      <c r="AJ19" s="10">
        <f t="shared" si="2"/>
        <v>0.05</v>
      </c>
      <c r="AK19" s="10">
        <f>+IF(AA19="Detectivo",AK18-(SUM(AB19,AD19)*AK18),IF(AA19="Preventivo",AK18-(SUM(AB19,AD19)*AK18),AK18))</f>
        <v>0.216</v>
      </c>
      <c r="AL19" s="64"/>
      <c r="AM19" s="59"/>
      <c r="AN19" s="10">
        <f>+IF(AA19="Correctivo",AN18-(SUM(AB19,AD19)*AN18),AN18)</f>
        <v>0.6</v>
      </c>
      <c r="AO19" s="64"/>
      <c r="AP19" s="65"/>
      <c r="AQ19" s="59"/>
      <c r="AR19" s="58"/>
      <c r="AS19" s="107"/>
      <c r="AT19" s="11">
        <v>2</v>
      </c>
      <c r="AU19" s="20" t="s">
        <v>211</v>
      </c>
      <c r="AV19" s="20" t="s">
        <v>183</v>
      </c>
      <c r="AW19" s="12" t="s">
        <v>218</v>
      </c>
      <c r="AX19" s="20" t="s">
        <v>249</v>
      </c>
      <c r="AY19" s="20" t="s">
        <v>96</v>
      </c>
      <c r="AZ19" s="20" t="s">
        <v>184</v>
      </c>
      <c r="BA19" s="16"/>
      <c r="BB19" s="20"/>
      <c r="BC19" s="20" t="s">
        <v>172</v>
      </c>
      <c r="BD19" s="20" t="s">
        <v>174</v>
      </c>
      <c r="BE19" s="15"/>
      <c r="BF19" s="104"/>
    </row>
    <row r="20" spans="1:58" s="54" customFormat="1" ht="161.25" customHeight="1" x14ac:dyDescent="0.25">
      <c r="A20" s="103"/>
      <c r="B20" s="58"/>
      <c r="C20" s="58"/>
      <c r="D20" s="58"/>
      <c r="E20" s="58"/>
      <c r="F20" s="58"/>
      <c r="G20" s="59"/>
      <c r="H20" s="58"/>
      <c r="I20" s="58"/>
      <c r="J20" s="58"/>
      <c r="K20" s="58"/>
      <c r="L20" s="58"/>
      <c r="M20" s="64"/>
      <c r="N20" s="59"/>
      <c r="O20" s="64"/>
      <c r="P20" s="65"/>
      <c r="Q20" s="59"/>
      <c r="R20" s="58"/>
      <c r="S20" s="58"/>
      <c r="T20" s="100"/>
      <c r="U20" s="7">
        <v>3</v>
      </c>
      <c r="V20" s="20" t="s">
        <v>92</v>
      </c>
      <c r="W20" s="20" t="s">
        <v>178</v>
      </c>
      <c r="X20" s="20" t="s">
        <v>176</v>
      </c>
      <c r="Y20" s="18" t="str">
        <f t="shared" si="3"/>
        <v xml:space="preserve">El (la) secretario (a) general y su equipo de trabajo se realizará la solicitud de provisión de personal en caso de vacancia temporales y/o permanentes  dirigido a la Dirección Administrativa y Gerencia con el fin de evitar la sobrecarga  laboral en el equipo de trabajo </v>
      </c>
      <c r="Z20" s="20" t="s">
        <v>177</v>
      </c>
      <c r="AA20" s="8" t="s">
        <v>70</v>
      </c>
      <c r="AB20" s="9">
        <f t="shared" si="5"/>
        <v>0.25</v>
      </c>
      <c r="AC20" s="8" t="s">
        <v>71</v>
      </c>
      <c r="AD20" s="9">
        <f t="shared" si="6"/>
        <v>0.15</v>
      </c>
      <c r="AE20" s="8" t="s">
        <v>72</v>
      </c>
      <c r="AF20" s="9">
        <f t="shared" si="7"/>
        <v>0.5</v>
      </c>
      <c r="AG20" s="8" t="s">
        <v>73</v>
      </c>
      <c r="AH20" s="9">
        <f t="shared" si="8"/>
        <v>0.1</v>
      </c>
      <c r="AI20" s="8" t="s">
        <v>74</v>
      </c>
      <c r="AJ20" s="10">
        <f t="shared" si="2"/>
        <v>0.05</v>
      </c>
      <c r="AK20" s="10">
        <f>+IF(AA20="Detectivo",AK19-(SUM(AB20,AD20)*AK19),IF(AA20="Preventivo",AK19-(SUM(AB20,AD20)*AK19),AK19))</f>
        <v>0.12959999999999999</v>
      </c>
      <c r="AL20" s="64"/>
      <c r="AM20" s="59"/>
      <c r="AN20" s="10">
        <f>+IF(AA20="Correctivo",AN19-(SUM(AB20,AD20)*AN19),AN19)</f>
        <v>0.6</v>
      </c>
      <c r="AO20" s="64"/>
      <c r="AP20" s="65"/>
      <c r="AQ20" s="59"/>
      <c r="AR20" s="58"/>
      <c r="AS20" s="107"/>
      <c r="AT20" s="11">
        <v>3</v>
      </c>
      <c r="AU20" s="18" t="s">
        <v>181</v>
      </c>
      <c r="AV20" s="20" t="s">
        <v>84</v>
      </c>
      <c r="AW20" s="12" t="s">
        <v>217</v>
      </c>
      <c r="AX20" s="20" t="s">
        <v>93</v>
      </c>
      <c r="AY20" s="20" t="s">
        <v>182</v>
      </c>
      <c r="AZ20" s="20" t="s">
        <v>216</v>
      </c>
      <c r="BA20" s="20"/>
      <c r="BB20" s="20"/>
      <c r="BC20" s="20" t="s">
        <v>172</v>
      </c>
      <c r="BD20" s="20" t="s">
        <v>174</v>
      </c>
      <c r="BE20" s="15"/>
      <c r="BF20" s="104"/>
    </row>
    <row r="21" spans="1:58" ht="111" customHeight="1" x14ac:dyDescent="0.2">
      <c r="A21" s="103" t="s">
        <v>59</v>
      </c>
      <c r="B21" s="58" t="s">
        <v>120</v>
      </c>
      <c r="C21" s="58" t="s">
        <v>86</v>
      </c>
      <c r="D21" s="58" t="s">
        <v>67</v>
      </c>
      <c r="E21" s="58" t="s">
        <v>121</v>
      </c>
      <c r="F21" s="58" t="s">
        <v>122</v>
      </c>
      <c r="G21" s="59" t="str">
        <f t="shared" ref="G21" si="9">+IF(OR(D21&lt;&gt;"",E21&lt;&gt;"",F21&lt;&gt;""),CONCATENATE("Posibilidad de ",D21," por ",E21," debido a ",F21),"")</f>
        <v>Posibilidad de afectación económica y reputacional por  reprocesos Institucionales  durante las etapas contractuales  debido a  1) Desconocimiento de normatividad, procesos y/o procedimientos institucionales.
2)  Falta de planificación y /o seguimiento 
3) Altas cargas laborales o Negligencia del personal</v>
      </c>
      <c r="H21" s="58" t="s">
        <v>95</v>
      </c>
      <c r="I21" s="58" t="s">
        <v>85</v>
      </c>
      <c r="J21" s="58" t="s">
        <v>87</v>
      </c>
      <c r="K21" s="58" t="s">
        <v>88</v>
      </c>
      <c r="L21" s="58" t="s">
        <v>82</v>
      </c>
      <c r="M21" s="64">
        <f>+IF(K21="Máximo 2 veces",0.2,IF(K21="Entre 3 a 24 veces",0.4,IF(K21="Entre 24 a 500 veces",0.6,IF(K21="Entre 500 a 5000 veces",0.8,IF(K21="Mas de 5000 veces",1,"")))))</f>
        <v>0.8</v>
      </c>
      <c r="N21" s="59" t="str">
        <f>+IF(M21="","",IF(M21&gt;0.8,"Muy Alta",IF(AND(M21&lt;=0.8,M21&gt;0.6),"Alta",IF(AND(M21&lt;=0.6,M21&gt;0.4),"Media",IF(AND(M21&lt;=0.4,M21&gt;0.2),"Baja","Muy Baja")))))</f>
        <v>Alta</v>
      </c>
      <c r="O21" s="64">
        <f>+IF(L21="Menor a 10 SMLMV o afectación a un área/proceso",0.2,IF(L21="Entre 10 y 50 SMLMV o afectación interna",0.4,IF(L21="Entre 50 y 100 SMLMV o afectación con algunos usuarios",0.6,IF(L21="Entre 100 y 500 SMLMV o fectación a nivel municipal/departamental",0.8,IF(L21="Mayor a 500 SMLMV o afectación nacional",1,"")))))</f>
        <v>0.6</v>
      </c>
      <c r="P21" s="65" t="str">
        <f>+IF(L21="Menor a 10 SMLMV o afectación a un área/proceso","Leve",IF(L21="Entre 10 y 50 SMLMV o afectación interna","Menor",IF(L21="Entre 50 y 100 SMLMV o afectación con algunos usuarios","Moderado",IF(L21="Entre 100 y 500 SMLMV o fectación a nivel municipal/departamental","Mayor",IF(L21="Mayor a 500 SMLMV o afectación nacional","Catastrófico","")))))</f>
        <v>Moderado</v>
      </c>
      <c r="Q21" s="59" t="str">
        <f>+IF(OR(K21="",L21=""),"",IF(AND(P21="Catastrófico",N21&lt;&gt;""),"Extremo",IF(AND(P21="Mayor",N21&lt;&gt;""),"Alto",IF(AND(N21="Muy Alta",O21&gt;0.1,O21&lt;0.7),"Alto",IF(AND(N21="Alta",P21="Moderado"),"Alto",IF(O21*M21&lt;0.1,"Bajo",IF(AND(N21="Alta",O21&lt;0.5),"Moderado",IF(AND(N21="Media",O21&lt;0.7),"Moderado",IF(AND(N21="Baja",OR(P21="Moderado",P21="Menor")),"Moderado",IF(AND(N21="Muy Baja",P21="Moderado"),"Moderado",))))))))))</f>
        <v>Alto</v>
      </c>
      <c r="R21" s="58" t="s">
        <v>79</v>
      </c>
      <c r="S21" s="58" t="s">
        <v>69</v>
      </c>
      <c r="T21" s="100"/>
      <c r="U21" s="7">
        <v>1</v>
      </c>
      <c r="V21" s="20" t="s">
        <v>92</v>
      </c>
      <c r="W21" s="20" t="s">
        <v>131</v>
      </c>
      <c r="X21" s="20" t="s">
        <v>132</v>
      </c>
      <c r="Y21" s="18" t="str">
        <f t="shared" si="3"/>
        <v xml:space="preserve">El (la) secretario (a) general y su equipo de trabajo realizará la emisión de circular con información relevante, con el fin de actualizar a los diferentes procesos en las prácticas aplicables a la contratación de la entidad. </v>
      </c>
      <c r="Z21" s="20" t="s">
        <v>137</v>
      </c>
      <c r="AA21" s="8" t="s">
        <v>70</v>
      </c>
      <c r="AB21" s="9">
        <f>+IF(AA21="","",IF(AA21="Preventivo",0.25,IF(AA21="Detectivo",0.15,IF(AA21="Correctivo",0.1,))))</f>
        <v>0.25</v>
      </c>
      <c r="AC21" s="8" t="s">
        <v>71</v>
      </c>
      <c r="AD21" s="9">
        <f>+IF(AC21="","",IF(AC21="Automático",0.25,IF(AC21="Manual",0.15)))</f>
        <v>0.15</v>
      </c>
      <c r="AE21" s="8" t="s">
        <v>72</v>
      </c>
      <c r="AF21" s="9">
        <f>+IF(AE21="","",IF(AE21="Documentado",0.5,IF(AE21="Sin documentar",0)))</f>
        <v>0.5</v>
      </c>
      <c r="AG21" s="8" t="s">
        <v>80</v>
      </c>
      <c r="AH21" s="9">
        <f>+IF(AG21="","",IF(AG21="Continua",0.1,IF(AG21="Aleatoria",0.05)))</f>
        <v>0.05</v>
      </c>
      <c r="AI21" s="8" t="s">
        <v>74</v>
      </c>
      <c r="AJ21" s="10">
        <f>+IF(AI21="","",IF(AI21="Con registro",0.05,IF(AI21="Sin registro",0)))</f>
        <v>0.05</v>
      </c>
      <c r="AK21" s="10">
        <f>+IF(AA21="Preventivo",M21-(SUM(AB21,AD21)*M21),IF(AA21="Detectivo",M21-(SUM(AB21,AD21)*M21),M21))</f>
        <v>0.48</v>
      </c>
      <c r="AL21" s="64">
        <f>+IF(M21="","",MIN(AK21:AK23))</f>
        <v>0.17279999999999998</v>
      </c>
      <c r="AM21" s="59" t="str">
        <f>+IF(AL21="","",IF(AL21&gt;0.8,"Muy Alta",IF(AND(AL21&lt;=0.8,AL21&gt;0.6),"Alta",IF(AND(AL21&lt;=0.6,AL21&gt;0.4),"Media",IF(AND(AL21&lt;=0.4,AL21&gt;0.2),"Baja","Muy Baja")))))</f>
        <v>Muy Baja</v>
      </c>
      <c r="AN21" s="10">
        <f>+IF(AA21="Correctivo",O21-(SUM(AB21,AD21)*O21),O21)</f>
        <v>0.6</v>
      </c>
      <c r="AO21" s="64">
        <f>+IF(L21="","",MIN(AN22:AN23))</f>
        <v>0.6</v>
      </c>
      <c r="AP21" s="65" t="str">
        <f>+IF(AO21="","",IF(AO21&gt;0.8,"Catastrófico",IF(AND(AO21&lt;=0.8,AO21&gt;0.6),"Mayor",IF(AND(AO21&lt;=0.6,AO21&gt;0.4),"Moderado",IF(AND(AO21&lt;=0.4,AO21&gt;0.2),"Menor","Leve")))))</f>
        <v>Moderado</v>
      </c>
      <c r="AQ21" s="59" t="str">
        <f t="shared" ref="AQ21" si="10">+IF(OR(AL21="",AO21=""),"",IF(AND(AP21="Catastrófico",AM21&lt;&gt;""),"Extremo",IF(AND(AP21="Mayor",AM21&lt;&gt;""),"Alto",IF(AND(AM21="Muy Alta",AO21&gt;0.1,AO21&lt;0.7),"Alto",IF(AND(AM21="Alta",AP21="Moderado"),"Alto",IF(AO21*AL21&lt;0.1,"Bajo",IF(AND(AM21="Alta",AO21&lt;0.5),"Moderado",IF(AND(AM21="Media",AO21&lt;0.7),"Moderado",IF(AND(AM21="Baja",OR(AP21="Moderado",AP21="Menor")),"Moderado",IF(AND(AM21="Muy Baja",AP21="Moderado"),"Moderado",))))))))))</f>
        <v>Moderado</v>
      </c>
      <c r="AR21" s="58" t="s">
        <v>210</v>
      </c>
      <c r="AS21" s="57"/>
      <c r="AT21" s="11">
        <v>1</v>
      </c>
      <c r="AU21" s="20" t="s">
        <v>155</v>
      </c>
      <c r="AV21" s="20" t="s">
        <v>84</v>
      </c>
      <c r="AW21" s="12" t="s">
        <v>219</v>
      </c>
      <c r="AX21" s="20" t="s">
        <v>154</v>
      </c>
      <c r="AY21" s="20" t="s">
        <v>187</v>
      </c>
      <c r="AZ21" s="20" t="s">
        <v>156</v>
      </c>
      <c r="BA21" s="20"/>
      <c r="BB21" s="20"/>
      <c r="BC21" s="20" t="s">
        <v>172</v>
      </c>
      <c r="BD21" s="20" t="s">
        <v>174</v>
      </c>
      <c r="BE21" s="15"/>
      <c r="BF21" s="104"/>
    </row>
    <row r="22" spans="1:58" ht="92.25" customHeight="1" x14ac:dyDescent="0.2">
      <c r="A22" s="103"/>
      <c r="B22" s="58"/>
      <c r="C22" s="58"/>
      <c r="D22" s="58"/>
      <c r="E22" s="58"/>
      <c r="F22" s="58"/>
      <c r="G22" s="59"/>
      <c r="H22" s="58"/>
      <c r="I22" s="58"/>
      <c r="J22" s="58"/>
      <c r="K22" s="58"/>
      <c r="L22" s="58"/>
      <c r="M22" s="64"/>
      <c r="N22" s="59"/>
      <c r="O22" s="64"/>
      <c r="P22" s="65"/>
      <c r="Q22" s="59"/>
      <c r="R22" s="58"/>
      <c r="S22" s="58"/>
      <c r="T22" s="100"/>
      <c r="U22" s="7">
        <v>2</v>
      </c>
      <c r="V22" s="20" t="s">
        <v>92</v>
      </c>
      <c r="W22" s="20" t="s">
        <v>185</v>
      </c>
      <c r="X22" s="20" t="s">
        <v>133</v>
      </c>
      <c r="Y22" s="18" t="str">
        <f t="shared" si="3"/>
        <v xml:space="preserve">El (la) secretario (a) general y su equipo de trabajo llevará una lista de chequeo o formato  
 que contenga los requisitos aplicables a cada modalidad de proceso contractual. </v>
      </c>
      <c r="Z22" s="20" t="s">
        <v>138</v>
      </c>
      <c r="AA22" s="8" t="s">
        <v>70</v>
      </c>
      <c r="AB22" s="9">
        <f t="shared" ref="AB22:AB23" si="11">+IF(AA22="","",IF(AA22="Preventivo",0.25,IF(AA22="Detectivo",0.15,IF(AA22="Correctivo",0.1,))))</f>
        <v>0.25</v>
      </c>
      <c r="AC22" s="8" t="s">
        <v>71</v>
      </c>
      <c r="AD22" s="9">
        <f t="shared" ref="AD22:AD23" si="12">+IF(AC22="","",IF(AC22="Automático",0.25,IF(AC22="Manual",0.15)))</f>
        <v>0.15</v>
      </c>
      <c r="AE22" s="8" t="s">
        <v>72</v>
      </c>
      <c r="AF22" s="9">
        <f t="shared" ref="AF22:AF23" si="13">+IF(AE22="","",IF(AE22="Documentado",0.5,IF(AE22="Sin documentar",0)))</f>
        <v>0.5</v>
      </c>
      <c r="AG22" s="8" t="s">
        <v>80</v>
      </c>
      <c r="AH22" s="9">
        <f t="shared" ref="AH22:AH23" si="14">+IF(AG22="","",IF(AG22="Continua",0.1,IF(AG22="Aleatoria",0.05)))</f>
        <v>0.05</v>
      </c>
      <c r="AI22" s="8" t="s">
        <v>74</v>
      </c>
      <c r="AJ22" s="10">
        <f t="shared" ref="AJ22:AJ23" si="15">+IF(AI22="","",IF(AI22="Con registro",0.05,IF(AI22="Sin registro",0)))</f>
        <v>0.05</v>
      </c>
      <c r="AK22" s="10">
        <f>+IF(AA22="Preventivo",AK21-(SUM(AB22,AD22)*AK21),IF(AA22="Detectivo",AK21-(SUM(AB22,AD22)*AK21),AK21))</f>
        <v>0.28799999999999998</v>
      </c>
      <c r="AL22" s="64"/>
      <c r="AM22" s="59"/>
      <c r="AN22" s="10">
        <f>+IF(AA22="Correctivo",AN21-(SUM(AB22,AD22)*AN21),AN21)</f>
        <v>0.6</v>
      </c>
      <c r="AO22" s="64"/>
      <c r="AP22" s="65"/>
      <c r="AQ22" s="59"/>
      <c r="AR22" s="58"/>
      <c r="AS22" s="58"/>
      <c r="AT22" s="11">
        <v>2</v>
      </c>
      <c r="AU22" s="20" t="s">
        <v>157</v>
      </c>
      <c r="AV22" s="20" t="s">
        <v>84</v>
      </c>
      <c r="AW22" s="12" t="s">
        <v>212</v>
      </c>
      <c r="AX22" s="20" t="s">
        <v>158</v>
      </c>
      <c r="AY22" s="20" t="s">
        <v>96</v>
      </c>
      <c r="AZ22" s="20" t="s">
        <v>159</v>
      </c>
      <c r="BA22" s="20"/>
      <c r="BB22" s="20"/>
      <c r="BC22" s="20" t="s">
        <v>172</v>
      </c>
      <c r="BD22" s="20" t="s">
        <v>174</v>
      </c>
      <c r="BE22" s="15"/>
      <c r="BF22" s="104"/>
    </row>
    <row r="23" spans="1:58" ht="117" customHeight="1" x14ac:dyDescent="0.2">
      <c r="A23" s="103"/>
      <c r="B23" s="58"/>
      <c r="C23" s="58"/>
      <c r="D23" s="58"/>
      <c r="E23" s="58"/>
      <c r="F23" s="58"/>
      <c r="G23" s="59"/>
      <c r="H23" s="58"/>
      <c r="I23" s="58"/>
      <c r="J23" s="58"/>
      <c r="K23" s="58"/>
      <c r="L23" s="58"/>
      <c r="M23" s="64"/>
      <c r="N23" s="59"/>
      <c r="O23" s="64"/>
      <c r="P23" s="65"/>
      <c r="Q23" s="59"/>
      <c r="R23" s="58"/>
      <c r="S23" s="58"/>
      <c r="T23" s="100"/>
      <c r="U23" s="7">
        <v>3</v>
      </c>
      <c r="V23" s="20" t="s">
        <v>134</v>
      </c>
      <c r="W23" s="20" t="s">
        <v>135</v>
      </c>
      <c r="X23" s="20" t="s">
        <v>136</v>
      </c>
      <c r="Y23" s="18" t="str">
        <f t="shared" si="3"/>
        <v xml:space="preserve">El (la) secretario (a) general y su equipo de trabajo,  
realizará revisión de la documentación de contratos y cuentas de cobro en la plataforma SECOP para verificar el cumplimiento de requisitos y plazos de publicidad </v>
      </c>
      <c r="Z23" s="20" t="s">
        <v>186</v>
      </c>
      <c r="AA23" s="8" t="s">
        <v>70</v>
      </c>
      <c r="AB23" s="9">
        <f t="shared" si="11"/>
        <v>0.25</v>
      </c>
      <c r="AC23" s="8" t="s">
        <v>71</v>
      </c>
      <c r="AD23" s="9">
        <f t="shared" si="12"/>
        <v>0.15</v>
      </c>
      <c r="AE23" s="8" t="s">
        <v>72</v>
      </c>
      <c r="AF23" s="9">
        <f t="shared" si="13"/>
        <v>0.5</v>
      </c>
      <c r="AG23" s="8" t="s">
        <v>80</v>
      </c>
      <c r="AH23" s="9">
        <f t="shared" si="14"/>
        <v>0.05</v>
      </c>
      <c r="AI23" s="8" t="s">
        <v>74</v>
      </c>
      <c r="AJ23" s="10">
        <f t="shared" si="15"/>
        <v>0.05</v>
      </c>
      <c r="AK23" s="10">
        <f>+IF(AA23="Preventivo",AK22-(SUM(AB23,AD23)*AK22),IF(AA23="Detectivo",AK22-(SUM(AB23,AD23)*AK22),AK22))</f>
        <v>0.17279999999999998</v>
      </c>
      <c r="AL23" s="64"/>
      <c r="AM23" s="59"/>
      <c r="AN23" s="10">
        <f>+IF(AA23="Correctivo",AN22-(SUM(AB23,AD23)*AN22),AN22)</f>
        <v>0.6</v>
      </c>
      <c r="AO23" s="64"/>
      <c r="AP23" s="65"/>
      <c r="AQ23" s="59"/>
      <c r="AR23" s="58"/>
      <c r="AS23" s="58"/>
      <c r="AT23" s="11">
        <v>3</v>
      </c>
      <c r="AU23" s="18" t="s">
        <v>160</v>
      </c>
      <c r="AV23" s="20" t="s">
        <v>84</v>
      </c>
      <c r="AW23" s="12" t="s">
        <v>212</v>
      </c>
      <c r="AX23" s="20" t="s">
        <v>158</v>
      </c>
      <c r="AY23" s="20" t="s">
        <v>96</v>
      </c>
      <c r="AZ23" s="20" t="s">
        <v>161</v>
      </c>
      <c r="BA23" s="20"/>
      <c r="BB23" s="20"/>
      <c r="BC23" s="20" t="s">
        <v>172</v>
      </c>
      <c r="BD23" s="20" t="s">
        <v>174</v>
      </c>
      <c r="BE23" s="15"/>
      <c r="BF23" s="104"/>
    </row>
    <row r="24" spans="1:58" ht="111" customHeight="1" x14ac:dyDescent="0.2">
      <c r="A24" s="103" t="s">
        <v>81</v>
      </c>
      <c r="B24" s="58" t="s">
        <v>120</v>
      </c>
      <c r="C24" s="58" t="s">
        <v>86</v>
      </c>
      <c r="D24" s="58" t="s">
        <v>67</v>
      </c>
      <c r="E24" s="58" t="s">
        <v>123</v>
      </c>
      <c r="F24" s="58" t="s">
        <v>188</v>
      </c>
      <c r="G24" s="59" t="str">
        <f t="shared" ref="G24" si="16">+IF(OR(D24&lt;&gt;"",E24&lt;&gt;"",F24&lt;&gt;""),CONCATENATE("Posibilidad de ",D24," por ",E24," debido a ",F24),"")</f>
        <v>Posibilidad de afectación económica y reputacional por  falta de autonomía profesional para el análisis de requisitos contractuales  debido a  tráfico de influencias 
 y/o desconocimiento de la normatividad vigente.</v>
      </c>
      <c r="H24" s="58" t="s">
        <v>189</v>
      </c>
      <c r="I24" s="58" t="s">
        <v>85</v>
      </c>
      <c r="J24" s="58" t="s">
        <v>87</v>
      </c>
      <c r="K24" s="58" t="s">
        <v>88</v>
      </c>
      <c r="L24" s="58" t="s">
        <v>82</v>
      </c>
      <c r="M24" s="64">
        <f>+IF(K24="Máximo 2 veces",0.2,IF(K24="Entre 3 a 24 veces",0.4,IF(K24="Entre 24 a 500 veces",0.6,IF(K24="Entre 500 a 5000 veces",0.8,IF(K24="Mas de 5000 veces",1,"")))))</f>
        <v>0.8</v>
      </c>
      <c r="N24" s="59" t="str">
        <f>+IF(M24="","",IF(M24&gt;0.8,"Muy Alta",IF(AND(M24&lt;=0.8,M24&gt;0.6),"Alta",IF(AND(M24&lt;=0.6,M24&gt;0.4),"Media",IF(AND(M24&lt;=0.4,M24&gt;0.2),"Baja","Muy Baja")))))</f>
        <v>Alta</v>
      </c>
      <c r="O24" s="64">
        <f>+IF(L24="Menor a 10 SMLMV o afectación a un área/proceso",0.2,IF(L24="Entre 10 y 50 SMLMV o afectación interna",0.4,IF(L24="Entre 50 y 100 SMLMV o afectación con algunos usuarios",0.6,IF(L24="Entre 100 y 500 SMLMV o fectación a nivel municipal/departamental",0.8,IF(L24="Mayor a 500 SMLMV o afectación nacional",1,"")))))</f>
        <v>0.6</v>
      </c>
      <c r="P24" s="65" t="str">
        <f>+IF(L24="Menor a 10 SMLMV o afectación a un área/proceso","Leve",IF(L24="Entre 10 y 50 SMLMV o afectación interna","Menor",IF(L24="Entre 50 y 100 SMLMV o afectación con algunos usuarios","Moderado",IF(L24="Entre 100 y 500 SMLMV o fectación a nivel municipal/departamental","Mayor",IF(L24="Mayor a 500 SMLMV o afectación nacional","Catastrófico","")))))</f>
        <v>Moderado</v>
      </c>
      <c r="Q24" s="59" t="str">
        <f>+IF(OR(K24="",L24=""),"",IF(AND(P24="Catastrófico",N24&lt;&gt;""),"Extremo",IF(AND(P24="Mayor",N24&lt;&gt;""),"Alto",IF(AND(N24="Muy Alta",O24&gt;0.1,O24&lt;0.7),"Alto",IF(AND(N24="Alta",P24="Moderado"),"Alto",IF(O24*M24&lt;0.1,"Bajo",IF(AND(N24="Alta",O24&lt;0.5),"Moderado",IF(AND(N24="Media",O24&lt;0.7),"Moderado",IF(AND(N24="Baja",OR(P24="Moderado",P24="Menor")),"Moderado",IF(AND(N24="Muy Baja",P24="Moderado"),"Moderado",))))))))))</f>
        <v>Alto</v>
      </c>
      <c r="R24" s="58" t="s">
        <v>79</v>
      </c>
      <c r="S24" s="58" t="s">
        <v>69</v>
      </c>
      <c r="T24" s="100"/>
      <c r="U24" s="7">
        <v>1</v>
      </c>
      <c r="V24" s="20" t="s">
        <v>92</v>
      </c>
      <c r="W24" s="20" t="s">
        <v>139</v>
      </c>
      <c r="X24" s="20" t="s">
        <v>190</v>
      </c>
      <c r="Y24" s="18" t="str">
        <f t="shared" si="3"/>
        <v xml:space="preserve">El (la) secretario (a) general y su equipo de trabajo realizará implementación de comité evaluadorpara la verificación de requisitos bajo parámetros de objetividad y transparencia, con aplicación del manual de contratación actualizado </v>
      </c>
      <c r="Z24" s="20" t="s">
        <v>140</v>
      </c>
      <c r="AA24" s="8" t="s">
        <v>70</v>
      </c>
      <c r="AB24" s="9">
        <f>+IF(AA24="","",IF(AA24="Preventivo",0.25,IF(AA24="Detectivo",0.15,IF(AA24="Correctivo",0.1,))))</f>
        <v>0.25</v>
      </c>
      <c r="AC24" s="8" t="s">
        <v>71</v>
      </c>
      <c r="AD24" s="9">
        <f>+IF(AC24="","",IF(AC24="Automático",0.25,IF(AC24="Manual",0.15)))</f>
        <v>0.15</v>
      </c>
      <c r="AE24" s="8" t="s">
        <v>72</v>
      </c>
      <c r="AF24" s="9">
        <f>+IF(AE24="","",IF(AE24="Documentado",0.5,IF(AE24="Sin documentar",0)))</f>
        <v>0.5</v>
      </c>
      <c r="AG24" s="8" t="s">
        <v>80</v>
      </c>
      <c r="AH24" s="9">
        <f>+IF(AG24="","",IF(AG24="Continua",0.1,IF(AG24="Aleatoria",0.05)))</f>
        <v>0.05</v>
      </c>
      <c r="AI24" s="8" t="s">
        <v>74</v>
      </c>
      <c r="AJ24" s="10">
        <f>+IF(AI24="","",IF(AI24="Con registro",0.05,IF(AI24="Sin registro",0)))</f>
        <v>0.05</v>
      </c>
      <c r="AK24" s="10">
        <f>+IF(AA24="Preventivo",M24-(SUM(AB24,AD24)*M24),IF(AA24="Detectivo",M24-(SUM(AB24,AD24)*M24),M24))</f>
        <v>0.48</v>
      </c>
      <c r="AL24" s="64">
        <f>+IF(M24="","",MIN(AK24:AK26))</f>
        <v>0.17279999999999998</v>
      </c>
      <c r="AM24" s="59" t="str">
        <f>+IF(AL24="","",IF(AL24&gt;0.8,"Muy Alta",IF(AND(AL24&lt;=0.8,AL24&gt;0.6),"Alta",IF(AND(AL24&lt;=0.6,AL24&gt;0.4),"Media",IF(AND(AL24&lt;=0.4,AL24&gt;0.2),"Baja","Muy Baja")))))</f>
        <v>Muy Baja</v>
      </c>
      <c r="AN24" s="10">
        <f>+IF(AA24="Correctivo",O24-(SUM(AB24,AD24)*O24),O24)</f>
        <v>0.6</v>
      </c>
      <c r="AO24" s="64">
        <f>+IF(L24="","",MIN(AN25:AN26))</f>
        <v>0.6</v>
      </c>
      <c r="AP24" s="65" t="str">
        <f>+IF(AO24="","",IF(AO24&gt;0.8,"Catastrófico",IF(AND(AO24&lt;=0.8,AO24&gt;0.6),"Mayor",IF(AND(AO24&lt;=0.6,AO24&gt;0.4),"Moderado",IF(AND(AO24&lt;=0.4,AO24&gt;0.2),"Menor","Leve")))))</f>
        <v>Moderado</v>
      </c>
      <c r="AQ24" s="59" t="str">
        <f t="shared" ref="AQ24" si="17">+IF(OR(AL24="",AO24=""),"",IF(AND(AP24="Catastrófico",AM24&lt;&gt;""),"Extremo",IF(AND(AP24="Mayor",AM24&lt;&gt;""),"Alto",IF(AND(AM24="Muy Alta",AO24&gt;0.1,AO24&lt;0.7),"Alto",IF(AND(AM24="Alta",AP24="Moderado"),"Alto",IF(AO24*AL24&lt;0.1,"Bajo",IF(AND(AM24="Alta",AO24&lt;0.5),"Moderado",IF(AND(AM24="Media",AO24&lt;0.7),"Moderado",IF(AND(AM24="Baja",OR(AP24="Moderado",AP24="Menor")),"Moderado",IF(AND(AM24="Muy Baja",AP24="Moderado"),"Moderado",))))))))))</f>
        <v>Moderado</v>
      </c>
      <c r="AR24" s="58" t="s">
        <v>204</v>
      </c>
      <c r="AS24" s="57"/>
      <c r="AT24" s="11">
        <v>1</v>
      </c>
      <c r="AU24" s="20" t="s">
        <v>193</v>
      </c>
      <c r="AV24" s="20" t="s">
        <v>84</v>
      </c>
      <c r="AW24" s="12" t="s">
        <v>212</v>
      </c>
      <c r="AX24" s="20" t="s">
        <v>194</v>
      </c>
      <c r="AY24" s="20" t="s">
        <v>96</v>
      </c>
      <c r="AZ24" s="20" t="s">
        <v>197</v>
      </c>
      <c r="BA24" s="20"/>
      <c r="BB24" s="20"/>
      <c r="BC24" s="20" t="s">
        <v>172</v>
      </c>
      <c r="BD24" s="20" t="s">
        <v>174</v>
      </c>
      <c r="BE24" s="15"/>
      <c r="BF24" s="104"/>
    </row>
    <row r="25" spans="1:58" ht="108" customHeight="1" x14ac:dyDescent="0.2">
      <c r="A25" s="103"/>
      <c r="B25" s="58"/>
      <c r="C25" s="58"/>
      <c r="D25" s="58"/>
      <c r="E25" s="58"/>
      <c r="F25" s="58"/>
      <c r="G25" s="59"/>
      <c r="H25" s="58"/>
      <c r="I25" s="58"/>
      <c r="J25" s="58"/>
      <c r="K25" s="58"/>
      <c r="L25" s="58"/>
      <c r="M25" s="64"/>
      <c r="N25" s="59"/>
      <c r="O25" s="64"/>
      <c r="P25" s="65"/>
      <c r="Q25" s="59"/>
      <c r="R25" s="58"/>
      <c r="S25" s="58"/>
      <c r="T25" s="100"/>
      <c r="U25" s="7">
        <v>2</v>
      </c>
      <c r="V25" s="20" t="s">
        <v>92</v>
      </c>
      <c r="W25" s="20" t="s">
        <v>145</v>
      </c>
      <c r="X25" s="20" t="s">
        <v>143</v>
      </c>
      <c r="Y25" s="18" t="str">
        <f t="shared" si="3"/>
        <v>El (la) secretario (a) general y su equipo de trabajorealizará y/o solicitará a la Dirección Administrativa - grupo de gestión humana, capacitaciones con personal experto calificado en normatividad contractual con el fin de adoptar nuevos conociemientos y estrategias anticorrupción.</v>
      </c>
      <c r="Z25" s="20" t="s">
        <v>141</v>
      </c>
      <c r="AA25" s="8" t="s">
        <v>70</v>
      </c>
      <c r="AB25" s="9">
        <f t="shared" ref="AB25:AB26" si="18">+IF(AA25="","",IF(AA25="Preventivo",0.25,IF(AA25="Detectivo",0.15,IF(AA25="Correctivo",0.1,))))</f>
        <v>0.25</v>
      </c>
      <c r="AC25" s="8" t="s">
        <v>71</v>
      </c>
      <c r="AD25" s="9">
        <f t="shared" ref="AD25:AD26" si="19">+IF(AC25="","",IF(AC25="Automático",0.25,IF(AC25="Manual",0.15)))</f>
        <v>0.15</v>
      </c>
      <c r="AE25" s="8" t="s">
        <v>72</v>
      </c>
      <c r="AF25" s="9">
        <f t="shared" ref="AF25:AF26" si="20">+IF(AE25="","",IF(AE25="Documentado",0.5,IF(AE25="Sin documentar",0)))</f>
        <v>0.5</v>
      </c>
      <c r="AG25" s="8" t="s">
        <v>80</v>
      </c>
      <c r="AH25" s="9">
        <f t="shared" ref="AH25:AH26" si="21">+IF(AG25="","",IF(AG25="Continua",0.1,IF(AG25="Aleatoria",0.05)))</f>
        <v>0.05</v>
      </c>
      <c r="AI25" s="8" t="s">
        <v>74</v>
      </c>
      <c r="AJ25" s="10">
        <f t="shared" ref="AJ25:AJ26" si="22">+IF(AI25="","",IF(AI25="Con registro",0.05,IF(AI25="Sin registro",0)))</f>
        <v>0.05</v>
      </c>
      <c r="AK25" s="10">
        <f>+IF(AA25="Preventivo",AK24-(SUM(AB25,AD25)*AK24),IF(AA25="Detectivo",AK24-(SUM(AB25,AD25)*AK24),AK24))</f>
        <v>0.28799999999999998</v>
      </c>
      <c r="AL25" s="64"/>
      <c r="AM25" s="59"/>
      <c r="AN25" s="10">
        <f>+IF(AA25="Correctivo",AN24-(SUM(AB25,AD25)*AN24),AN24)</f>
        <v>0.6</v>
      </c>
      <c r="AO25" s="64"/>
      <c r="AP25" s="65"/>
      <c r="AQ25" s="59"/>
      <c r="AR25" s="58"/>
      <c r="AS25" s="58"/>
      <c r="AT25" s="11">
        <v>2</v>
      </c>
      <c r="AU25" s="18" t="s">
        <v>192</v>
      </c>
      <c r="AV25" s="20" t="s">
        <v>84</v>
      </c>
      <c r="AW25" s="12" t="s">
        <v>212</v>
      </c>
      <c r="AX25" s="18" t="s">
        <v>162</v>
      </c>
      <c r="AY25" s="20" t="s">
        <v>96</v>
      </c>
      <c r="AZ25" s="20" t="s">
        <v>213</v>
      </c>
      <c r="BA25" s="20"/>
      <c r="BB25" s="20"/>
      <c r="BC25" s="20" t="s">
        <v>172</v>
      </c>
      <c r="BD25" s="20" t="s">
        <v>174</v>
      </c>
      <c r="BE25" s="15"/>
      <c r="BF25" s="104"/>
    </row>
    <row r="26" spans="1:58" ht="114" customHeight="1" x14ac:dyDescent="0.2">
      <c r="A26" s="103"/>
      <c r="B26" s="58"/>
      <c r="C26" s="58"/>
      <c r="D26" s="58"/>
      <c r="E26" s="58"/>
      <c r="F26" s="58"/>
      <c r="G26" s="59"/>
      <c r="H26" s="58"/>
      <c r="I26" s="58"/>
      <c r="J26" s="58"/>
      <c r="K26" s="58"/>
      <c r="L26" s="58"/>
      <c r="M26" s="64"/>
      <c r="N26" s="59"/>
      <c r="O26" s="64"/>
      <c r="P26" s="65"/>
      <c r="Q26" s="59"/>
      <c r="R26" s="58"/>
      <c r="S26" s="58"/>
      <c r="T26" s="100"/>
      <c r="U26" s="7">
        <v>3</v>
      </c>
      <c r="V26" s="20" t="s">
        <v>97</v>
      </c>
      <c r="W26" s="20" t="s">
        <v>142</v>
      </c>
      <c r="X26" s="20" t="s">
        <v>191</v>
      </c>
      <c r="Y26" s="18" t="str">
        <f t="shared" si="3"/>
        <v xml:space="preserve">El (la) secretario (a) general y su equipo de trabajo, en coordinación con la Oficina de Control Único Disciplinario realizará sensibilización al equipo de trabajo del proceso con el fin de fortalecer la cultural organizacional frente a la intolerancia de actos de corrupción en la contratación </v>
      </c>
      <c r="Z26" s="20" t="s">
        <v>144</v>
      </c>
      <c r="AA26" s="8" t="s">
        <v>70</v>
      </c>
      <c r="AB26" s="9">
        <f t="shared" si="18"/>
        <v>0.25</v>
      </c>
      <c r="AC26" s="8" t="s">
        <v>71</v>
      </c>
      <c r="AD26" s="9">
        <f t="shared" si="19"/>
        <v>0.15</v>
      </c>
      <c r="AE26" s="8" t="s">
        <v>72</v>
      </c>
      <c r="AF26" s="9">
        <f t="shared" si="20"/>
        <v>0.5</v>
      </c>
      <c r="AG26" s="8" t="s">
        <v>80</v>
      </c>
      <c r="AH26" s="9">
        <f t="shared" si="21"/>
        <v>0.05</v>
      </c>
      <c r="AI26" s="8" t="s">
        <v>74</v>
      </c>
      <c r="AJ26" s="10">
        <f t="shared" si="22"/>
        <v>0.05</v>
      </c>
      <c r="AK26" s="10">
        <f>+IF(AA26="Preventivo",AK25-(SUM(AB26,AD26)*AK25),IF(AA26="Detectivo",AK25-(SUM(AB26,AD26)*AK25),AK25))</f>
        <v>0.17279999999999998</v>
      </c>
      <c r="AL26" s="64"/>
      <c r="AM26" s="59"/>
      <c r="AN26" s="10">
        <f>+IF(AA26="Correctivo",AN25-(SUM(AB26,AD26)*AN25),AN25)</f>
        <v>0.6</v>
      </c>
      <c r="AO26" s="64"/>
      <c r="AP26" s="65"/>
      <c r="AQ26" s="59"/>
      <c r="AR26" s="58"/>
      <c r="AS26" s="58"/>
      <c r="AT26" s="11">
        <v>3</v>
      </c>
      <c r="AU26" s="18" t="s">
        <v>196</v>
      </c>
      <c r="AV26" s="20" t="s">
        <v>195</v>
      </c>
      <c r="AW26" s="12" t="s">
        <v>212</v>
      </c>
      <c r="AX26" s="18" t="s">
        <v>198</v>
      </c>
      <c r="AY26" s="20" t="s">
        <v>96</v>
      </c>
      <c r="AZ26" s="18" t="s">
        <v>199</v>
      </c>
      <c r="BA26" s="20"/>
      <c r="BB26" s="20"/>
      <c r="BC26" s="20" t="s">
        <v>172</v>
      </c>
      <c r="BD26" s="20" t="s">
        <v>174</v>
      </c>
      <c r="BE26" s="15"/>
      <c r="BF26" s="104"/>
    </row>
    <row r="27" spans="1:58" ht="111" customHeight="1" x14ac:dyDescent="0.2">
      <c r="A27" s="103" t="s">
        <v>90</v>
      </c>
      <c r="B27" s="58" t="s">
        <v>120</v>
      </c>
      <c r="C27" s="58" t="s">
        <v>66</v>
      </c>
      <c r="D27" s="58" t="s">
        <v>67</v>
      </c>
      <c r="E27" s="58" t="s">
        <v>124</v>
      </c>
      <c r="F27" s="58" t="s">
        <v>200</v>
      </c>
      <c r="G27" s="59" t="str">
        <f>+IF(OR(D27&lt;&gt;"",E27&lt;&gt;"",F27&lt;&gt;""),CONCATENATE("Posibilidad de ",D27," por ",E27," debido a ",F27),"")</f>
        <v>Posibilidad de afectación económica y reputacional por  falta de controles de los documentos aportados  debido a ,  Cargas laborales, Desconocimiento de requisitos, 
Falta de información y/o mecanismos  para validar los documentos aportados( nacional)</v>
      </c>
      <c r="H27" s="58" t="s">
        <v>201</v>
      </c>
      <c r="I27" s="58" t="s">
        <v>85</v>
      </c>
      <c r="J27" s="58" t="s">
        <v>87</v>
      </c>
      <c r="K27" s="58" t="s">
        <v>88</v>
      </c>
      <c r="L27" s="58" t="s">
        <v>82</v>
      </c>
      <c r="M27" s="64">
        <f>+IF(K27="Máximo 2 veces",0.2,IF(K27="Entre 3 a 24 veces",0.4,IF(K27="Entre 24 a 500 veces",0.6,IF(K27="Entre 500 a 5000 veces",0.8,IF(K27="Mas de 5000 veces",1,"")))))</f>
        <v>0.8</v>
      </c>
      <c r="N27" s="59" t="str">
        <f>+IF(M27="","",IF(M27&gt;0.8,"Muy Alta",IF(AND(M27&lt;=0.8,M27&gt;0.6),"Alta",IF(AND(M27&lt;=0.6,M27&gt;0.4),"Media",IF(AND(M27&lt;=0.4,M27&gt;0.2),"Baja","Muy Baja")))))</f>
        <v>Alta</v>
      </c>
      <c r="O27" s="64">
        <f>+IF(L27="Menor a 10 SMLMV o afectación a un área/proceso",0.2,IF(L27="Entre 10 y 50 SMLMV o afectación interna",0.4,IF(L27="Entre 50 y 100 SMLMV o afectación con algunos usuarios",0.6,IF(L27="Entre 100 y 500 SMLMV o fectación a nivel municipal/departamental",0.8,IF(L27="Mayor a 500 SMLMV o afectación nacional",1,"")))))</f>
        <v>0.6</v>
      </c>
      <c r="P27" s="65" t="str">
        <f>+IF(L27="Menor a 10 SMLMV o afectación a un área/proceso","Leve",IF(L27="Entre 10 y 50 SMLMV o afectación interna","Menor",IF(L27="Entre 50 y 100 SMLMV o afectación con algunos usuarios","Moderado",IF(L27="Entre 100 y 500 SMLMV o fectación a nivel municipal/departamental","Mayor",IF(L27="Mayor a 500 SMLMV o afectación nacional","Catastrófico","")))))</f>
        <v>Moderado</v>
      </c>
      <c r="Q27" s="59" t="str">
        <f>+IF(OR(K27="",L27=""),"",IF(AND(P27="Catastrófico",N27&lt;&gt;""),"Extremo",IF(AND(P27="Mayor",N27&lt;&gt;""),"Alto",IF(AND(N27="Muy Alta",O27&gt;0.1,O27&lt;0.7),"Alto",IF(AND(N27="Alta",P27="Moderado"),"Alto",IF(O27*M27&lt;0.1,"Bajo",IF(AND(N27="Alta",O27&lt;0.5),"Moderado",IF(AND(N27="Media",O27&lt;0.7),"Moderado",IF(AND(N27="Baja",OR(P27="Moderado",P27="Menor")),"Moderado",IF(AND(N27="Muy Baja",P27="Moderado"),"Moderado",))))))))))</f>
        <v>Alto</v>
      </c>
      <c r="R27" s="58" t="s">
        <v>79</v>
      </c>
      <c r="S27" s="58" t="s">
        <v>69</v>
      </c>
      <c r="T27" s="100"/>
      <c r="U27" s="7">
        <v>1</v>
      </c>
      <c r="V27" s="20" t="s">
        <v>92</v>
      </c>
      <c r="W27" s="20" t="s">
        <v>146</v>
      </c>
      <c r="X27" s="20" t="s">
        <v>147</v>
      </c>
      <c r="Y27" s="18" t="str">
        <f t="shared" si="3"/>
        <v xml:space="preserve">El (la) secretario (a) general y su equipo de trabajoRevisar el certificado de aportes a seguridad social del contratista
Nuevo control de Secop (verificación  de pago de seguridad social) para evidenciar el cumplimiento de lo dispuesto en la normatividad vigente </v>
      </c>
      <c r="Z27" s="20" t="s">
        <v>148</v>
      </c>
      <c r="AA27" s="8" t="s">
        <v>70</v>
      </c>
      <c r="AB27" s="9">
        <f>+IF(AA27="","",IF(AA27="Preventivo",0.25,IF(AA27="Detectivo",0.15,IF(AA27="Correctivo",0.1,))))</f>
        <v>0.25</v>
      </c>
      <c r="AC27" s="8" t="s">
        <v>71</v>
      </c>
      <c r="AD27" s="9">
        <f>+IF(AC27="","",IF(AC27="Automático",0.25,IF(AC27="Manual",0.15)))</f>
        <v>0.15</v>
      </c>
      <c r="AE27" s="8" t="s">
        <v>72</v>
      </c>
      <c r="AF27" s="9">
        <f>+IF(AE27="","",IF(AE27="Documentado",0.5,IF(AE27="Sin documentar",0)))</f>
        <v>0.5</v>
      </c>
      <c r="AG27" s="8" t="s">
        <v>73</v>
      </c>
      <c r="AH27" s="9">
        <f>+IF(AG27="","",IF(AG27="Continua",0.1,IF(AG27="Aleatoria",0.05)))</f>
        <v>0.1</v>
      </c>
      <c r="AI27" s="8" t="s">
        <v>74</v>
      </c>
      <c r="AJ27" s="10">
        <f>+IF(AI27="","",IF(AI27="Con registro",0.05,IF(AI27="Sin registro",0)))</f>
        <v>0.05</v>
      </c>
      <c r="AK27" s="10">
        <f>+IF(AA27="Preventivo",M27-(SUM(AB27,AD27)*M27),IF(AA27="Detectivo",M27-(SUM(AB27,AD27)*M27),M27))</f>
        <v>0.48</v>
      </c>
      <c r="AL27" s="64">
        <f>+IF(M27="","",MIN(AK27:AK29))</f>
        <v>0.14399999999999999</v>
      </c>
      <c r="AM27" s="59" t="str">
        <f>+IF(AL27="","",IF(AL27&gt;0.8,"Muy Alta",IF(AND(AL27&lt;=0.8,AL27&gt;0.6),"Alta",IF(AND(AL27&lt;=0.6,AL27&gt;0.4),"Media",IF(AND(AL27&lt;=0.4,AL27&gt;0.2),"Baja","Muy Baja")))))</f>
        <v>Muy Baja</v>
      </c>
      <c r="AN27" s="10">
        <f>+IF(AA27="Correctivo",O27-(SUM(AB27,AD27)*O27),O27)</f>
        <v>0.6</v>
      </c>
      <c r="AO27" s="64">
        <f>+IF(L27="","",MIN(AN28:AN29))</f>
        <v>0.6</v>
      </c>
      <c r="AP27" s="65" t="str">
        <f>+IF(AO27="","",IF(AO27&gt;0.8,"Catastrófico",IF(AND(AO27&lt;=0.8,AO27&gt;0.6),"Mayor",IF(AND(AO27&lt;=0.6,AO27&gt;0.4),"Moderado",IF(AND(AO27&lt;=0.4,AO27&gt;0.2),"Menor","Leve")))))</f>
        <v>Moderado</v>
      </c>
      <c r="AQ27" s="59" t="str">
        <f t="shared" ref="AQ27" si="23">+IF(OR(AL27="",AO27=""),"",IF(AND(AP27="Catastrófico",AM27&lt;&gt;""),"Extremo",IF(AND(AP27="Mayor",AM27&lt;&gt;""),"Alto",IF(AND(AM27="Muy Alta",AO27&gt;0.1,AO27&lt;0.7),"Alto",IF(AND(AM27="Alta",AP27="Moderado"),"Alto",IF(AO27*AL27&lt;0.1,"Bajo",IF(AND(AM27="Alta",AO27&lt;0.5),"Moderado",IF(AND(AM27="Media",AO27&lt;0.7),"Moderado",IF(AND(AM27="Baja",OR(AP27="Moderado",AP27="Menor")),"Moderado",IF(AND(AM27="Muy Baja",AP27="Moderado"),"Moderado",))))))))))</f>
        <v>Bajo</v>
      </c>
      <c r="AR27" s="58" t="s">
        <v>247</v>
      </c>
      <c r="AS27" s="57"/>
      <c r="AT27" s="11">
        <v>1</v>
      </c>
      <c r="AU27" s="20" t="s">
        <v>243</v>
      </c>
      <c r="AV27" s="20" t="s">
        <v>84</v>
      </c>
      <c r="AW27" s="12" t="s">
        <v>212</v>
      </c>
      <c r="AX27" s="20" t="s">
        <v>163</v>
      </c>
      <c r="AY27" s="20" t="s">
        <v>96</v>
      </c>
      <c r="AZ27" s="20" t="s">
        <v>164</v>
      </c>
      <c r="BA27" s="20"/>
      <c r="BB27" s="20"/>
      <c r="BC27" s="20" t="s">
        <v>172</v>
      </c>
      <c r="BD27" s="20" t="s">
        <v>174</v>
      </c>
      <c r="BE27" s="15"/>
      <c r="BF27" s="104"/>
    </row>
    <row r="28" spans="1:58" ht="115.5" customHeight="1" x14ac:dyDescent="0.2">
      <c r="A28" s="103"/>
      <c r="B28" s="58"/>
      <c r="C28" s="58"/>
      <c r="D28" s="58"/>
      <c r="E28" s="58"/>
      <c r="F28" s="58"/>
      <c r="G28" s="59"/>
      <c r="H28" s="58"/>
      <c r="I28" s="58"/>
      <c r="J28" s="58"/>
      <c r="K28" s="58"/>
      <c r="L28" s="58"/>
      <c r="M28" s="64"/>
      <c r="N28" s="59"/>
      <c r="O28" s="64"/>
      <c r="P28" s="65"/>
      <c r="Q28" s="59"/>
      <c r="R28" s="58"/>
      <c r="S28" s="58"/>
      <c r="T28" s="100"/>
      <c r="U28" s="7">
        <v>2</v>
      </c>
      <c r="V28" s="20" t="s">
        <v>92</v>
      </c>
      <c r="W28" s="20" t="s">
        <v>149</v>
      </c>
      <c r="X28" s="20" t="s">
        <v>150</v>
      </c>
      <c r="Y28" s="18" t="str">
        <f t="shared" si="3"/>
        <v xml:space="preserve">El (la) secretario (a) general y su equipo de trabajorealizará el control de información a través de plataformas de consultacon el fin de garantizar el cumplimiento de los requisitos legales de la contratación </v>
      </c>
      <c r="Z28" s="20" t="s">
        <v>151</v>
      </c>
      <c r="AA28" s="8" t="s">
        <v>70</v>
      </c>
      <c r="AB28" s="9">
        <f t="shared" ref="AB28:AB30" si="24">+IF(AA28="","",IF(AA28="Preventivo",0.25,IF(AA28="Detectivo",0.15,IF(AA28="Correctivo",0.1,))))</f>
        <v>0.25</v>
      </c>
      <c r="AC28" s="8" t="s">
        <v>152</v>
      </c>
      <c r="AD28" s="9">
        <f t="shared" ref="AD28:AD30" si="25">+IF(AC28="","",IF(AC28="Automático",0.25,IF(AC28="Manual",0.15)))</f>
        <v>0.25</v>
      </c>
      <c r="AE28" s="8" t="s">
        <v>72</v>
      </c>
      <c r="AF28" s="9">
        <f t="shared" ref="AF28:AF29" si="26">+IF(AE28="","",IF(AE28="Documentado",0.5,IF(AE28="Sin documentar",0)))</f>
        <v>0.5</v>
      </c>
      <c r="AG28" s="8" t="s">
        <v>73</v>
      </c>
      <c r="AH28" s="9">
        <f t="shared" ref="AH28:AH29" si="27">+IF(AG28="","",IF(AG28="Continua",0.1,IF(AG28="Aleatoria",0.05)))</f>
        <v>0.1</v>
      </c>
      <c r="AI28" s="8" t="s">
        <v>74</v>
      </c>
      <c r="AJ28" s="10">
        <f t="shared" ref="AJ28:AJ29" si="28">+IF(AI28="","",IF(AI28="Con registro",0.05,IF(AI28="Sin registro",0)))</f>
        <v>0.05</v>
      </c>
      <c r="AK28" s="10">
        <f>+IF(AA28="Preventivo",AK27-(SUM(AB28,AD28)*AK27),IF(AA28="Detectivo",AK27-(SUM(AB28,AD28)*AK27),AK27))</f>
        <v>0.24</v>
      </c>
      <c r="AL28" s="64"/>
      <c r="AM28" s="59"/>
      <c r="AN28" s="10">
        <f>+IF(AA28="Correctivo",AN27-(SUM(AB28,AD28)*AN27),AN27)</f>
        <v>0.6</v>
      </c>
      <c r="AO28" s="64"/>
      <c r="AP28" s="65"/>
      <c r="AQ28" s="59"/>
      <c r="AR28" s="58"/>
      <c r="AS28" s="58"/>
      <c r="AT28" s="11">
        <v>2</v>
      </c>
      <c r="AU28" s="20" t="s">
        <v>207</v>
      </c>
      <c r="AV28" s="20" t="s">
        <v>84</v>
      </c>
      <c r="AW28" s="12" t="s">
        <v>212</v>
      </c>
      <c r="AX28" s="20" t="s">
        <v>165</v>
      </c>
      <c r="AY28" s="20" t="s">
        <v>96</v>
      </c>
      <c r="AZ28" s="20" t="s">
        <v>208</v>
      </c>
      <c r="BA28" s="20"/>
      <c r="BB28" s="20"/>
      <c r="BC28" s="20" t="s">
        <v>172</v>
      </c>
      <c r="BD28" s="20" t="s">
        <v>174</v>
      </c>
      <c r="BE28" s="15"/>
      <c r="BF28" s="104"/>
    </row>
    <row r="29" spans="1:58" ht="114" customHeight="1" x14ac:dyDescent="0.2">
      <c r="A29" s="103"/>
      <c r="B29" s="58"/>
      <c r="C29" s="58"/>
      <c r="D29" s="58"/>
      <c r="E29" s="58"/>
      <c r="F29" s="58"/>
      <c r="G29" s="59"/>
      <c r="H29" s="58"/>
      <c r="I29" s="58"/>
      <c r="J29" s="58"/>
      <c r="K29" s="58"/>
      <c r="L29" s="58"/>
      <c r="M29" s="64"/>
      <c r="N29" s="59"/>
      <c r="O29" s="64"/>
      <c r="P29" s="65"/>
      <c r="Q29" s="59"/>
      <c r="R29" s="58"/>
      <c r="S29" s="58"/>
      <c r="T29" s="100"/>
      <c r="U29" s="29">
        <v>3</v>
      </c>
      <c r="V29" s="28" t="s">
        <v>92</v>
      </c>
      <c r="W29" s="28" t="s">
        <v>223</v>
      </c>
      <c r="X29" s="28" t="s">
        <v>202</v>
      </c>
      <c r="Y29" s="30" t="str">
        <f t="shared" si="3"/>
        <v xml:space="preserve">El (la) secretario (a) general y su equipo de trabajo realizará la validación de información aportadas por los futuros contratistas, incluyendo la validación de títulos académicos , con el fin de garantizar el cumplimiento de las disposiciones legales en cuanto a idoneidad del personal contratado. </v>
      </c>
      <c r="Z29" s="28" t="s">
        <v>203</v>
      </c>
      <c r="AA29" s="31" t="s">
        <v>70</v>
      </c>
      <c r="AB29" s="32">
        <f t="shared" si="24"/>
        <v>0.25</v>
      </c>
      <c r="AC29" s="31" t="s">
        <v>71</v>
      </c>
      <c r="AD29" s="32">
        <f t="shared" si="25"/>
        <v>0.15</v>
      </c>
      <c r="AE29" s="31" t="s">
        <v>72</v>
      </c>
      <c r="AF29" s="32">
        <f t="shared" si="26"/>
        <v>0.5</v>
      </c>
      <c r="AG29" s="31" t="s">
        <v>80</v>
      </c>
      <c r="AH29" s="32">
        <f t="shared" si="27"/>
        <v>0.05</v>
      </c>
      <c r="AI29" s="31" t="s">
        <v>74</v>
      </c>
      <c r="AJ29" s="33">
        <f t="shared" si="28"/>
        <v>0.05</v>
      </c>
      <c r="AK29" s="33">
        <f>+IF(AA29="Preventivo",AK28-(SUM(AB29,AD29)*AK28),IF(AA29="Detectivo",AK28-(SUM(AB29,AD29)*AK28),AK28))</f>
        <v>0.14399999999999999</v>
      </c>
      <c r="AL29" s="64"/>
      <c r="AM29" s="59"/>
      <c r="AN29" s="33">
        <f>+IF(AA29="Correctivo",AN28-(SUM(AB29,AD29)*AN28),AN28)</f>
        <v>0.6</v>
      </c>
      <c r="AO29" s="64"/>
      <c r="AP29" s="65"/>
      <c r="AQ29" s="59"/>
      <c r="AR29" s="58"/>
      <c r="AS29" s="58"/>
      <c r="AT29" s="34">
        <v>3</v>
      </c>
      <c r="AU29" s="30" t="s">
        <v>214</v>
      </c>
      <c r="AV29" s="28" t="s">
        <v>84</v>
      </c>
      <c r="AW29" s="35" t="s">
        <v>212</v>
      </c>
      <c r="AX29" s="30" t="s">
        <v>206</v>
      </c>
      <c r="AY29" s="28" t="s">
        <v>96</v>
      </c>
      <c r="AZ29" s="28" t="s">
        <v>215</v>
      </c>
      <c r="BA29" s="28"/>
      <c r="BB29" s="28"/>
      <c r="BC29" s="28" t="s">
        <v>172</v>
      </c>
      <c r="BD29" s="28" t="s">
        <v>174</v>
      </c>
      <c r="BE29" s="36"/>
      <c r="BF29" s="104"/>
    </row>
    <row r="30" spans="1:58" s="55" customFormat="1" ht="110.25" customHeight="1" x14ac:dyDescent="0.25">
      <c r="A30" s="60" t="s">
        <v>220</v>
      </c>
      <c r="B30" s="59" t="s">
        <v>221</v>
      </c>
      <c r="C30" s="58" t="s">
        <v>86</v>
      </c>
      <c r="D30" s="58" t="s">
        <v>239</v>
      </c>
      <c r="E30" s="61" t="s">
        <v>240</v>
      </c>
      <c r="F30" s="61" t="s">
        <v>241</v>
      </c>
      <c r="G30" s="59" t="str">
        <f>+IF(OR(D30&lt;&gt;"",E30&lt;&gt;"",F30&lt;&gt;""),CONCATENATE("Posibilidad de ",D30," por ",E30," debido a ",F30),"")</f>
        <v>Posibilidad de efecto dañoso por Daño a la integridad fisica de los colaboraores del proceso debido a  cables expuestos, deficiencia en el mobiliario, acinamiento y ubicación inadecuada de los puestos de trabajo fallos sistémicos, falta de cultura de seguridad o deficiencias estructurales en la gestión de la empresa.</v>
      </c>
      <c r="H30" s="61" t="s">
        <v>222</v>
      </c>
      <c r="I30" s="58" t="s">
        <v>119</v>
      </c>
      <c r="J30" s="58" t="s">
        <v>89</v>
      </c>
      <c r="K30" s="58" t="s">
        <v>78</v>
      </c>
      <c r="L30" s="58" t="s">
        <v>242</v>
      </c>
      <c r="M30" s="64">
        <f>+IF(K30="Máximo 2 veces",0.2,IF(K30="Entre 3 a 24 veces",0.4,IF(K30="Entre 24 a 500 veces",0.6,IF(K30="Entre 500 a 5000 veces",0.8,IF(K30="Mas de 5000 veces",1,"")))))</f>
        <v>0.6</v>
      </c>
      <c r="N30" s="59" t="str">
        <f>+IF(M30="","",IF(M30&gt;0.8,"Muy Alta",IF(AND(M30&lt;=0.8,M30&gt;0.6),"Alta",IF(AND(M30&lt;=0.6,M30&gt;0.4),"Media",IF(AND(M30&lt;=0.4,M30&gt;0.2),"Baja","Muy Baja")))))</f>
        <v>Media</v>
      </c>
      <c r="O30" s="64">
        <f>+IF(L30="Menor a 10 SMLMV o afectación a un área/proceso",0.2,IF(L30="Entre 10 y 50 SMLMV o afectación interna",0.4,IF(L30="Entre 50 y 100 SMLMV o afectación con algunos usuarios",0.6,IF(L30="Entre 100 y 500 SMLMV o fectación a nivel municipal/departamental",0.8,IF(L30="Mayor a 500 SMLMV o afectación nacional",1,"")))))</f>
        <v>0.4</v>
      </c>
      <c r="P30" s="65" t="str">
        <f>+IF(L30="Menor a 10 SMLMV o afectación a un área/proceso","Leve",IF(L30="Entre 10 y 50 SMLMV o afectación interna","Menor",IF(L30="Entre 50 y 100 SMLMV o afectación con algunos usuarios","Moderado",IF(L30="Entre 100 y 500 SMLMV o fectación a nivel municipal/departamental","Mayor",IF(L30="Mayor a 500 SMLMV o afectación nacional","Catastrófico","")))))</f>
        <v>Menor</v>
      </c>
      <c r="Q30" s="59" t="str">
        <f>+IF(OR(K30="",L30=""),"",IF(AND(P30="Catastrófico",N30&lt;&gt;""),"Extremo",IF(AND(P30="Mayor",N30&lt;&gt;""),"Alto",IF(AND(N30="Muy Alta",O30&gt;0.1,O30&lt;0.7),"Alto",IF(AND(N30="Alta",P30="Moderado"),"Alto",IF(O30*M30&lt;0.1,"Bajo",IF(AND(N30="Alta",O30&lt;0.5),"Moderado",IF(AND(N30="Media",O30&lt;0.7),"Moderado",IF(AND(N30="Baja",OR(P30="Moderado",P30="Menor")),"Moderado",IF(AND(N30="Muy Baja",P30="Moderado"),"Moderado",))))))))))</f>
        <v>Moderado</v>
      </c>
      <c r="R30" s="58" t="s">
        <v>79</v>
      </c>
      <c r="S30" s="58" t="s">
        <v>69</v>
      </c>
      <c r="T30" s="112"/>
      <c r="U30" s="42">
        <v>1</v>
      </c>
      <c r="V30" s="20" t="s">
        <v>92</v>
      </c>
      <c r="W30" s="39" t="s">
        <v>224</v>
      </c>
      <c r="X30" s="43" t="s">
        <v>225</v>
      </c>
      <c r="Y30" s="39" t="str">
        <f t="shared" si="3"/>
        <v>El (la) secretario (a) general y su equipo de trabajo informarán los imprevistos ocurridos por los incidentes derivados de la falta de espacio y/o organización de los puestos de trabajocon el fin de prevenir accidentes eléctricos, garantizar la seguridad en las instalaciones y cumplir con las normativas de seguridad.</v>
      </c>
      <c r="Z30" s="39" t="s">
        <v>226</v>
      </c>
      <c r="AA30" s="8" t="s">
        <v>227</v>
      </c>
      <c r="AB30" s="9">
        <f t="shared" si="24"/>
        <v>0.1</v>
      </c>
      <c r="AC30" s="8" t="s">
        <v>71</v>
      </c>
      <c r="AD30" s="9">
        <f t="shared" si="25"/>
        <v>0.15</v>
      </c>
      <c r="AE30" s="8" t="s">
        <v>72</v>
      </c>
      <c r="AF30" s="9">
        <f>+IF(AE30="","",IF(AE30="Documentado",0.5,IF(AE30="Sin documentar",0)))</f>
        <v>0.5</v>
      </c>
      <c r="AG30" s="8" t="s">
        <v>80</v>
      </c>
      <c r="AH30" s="9">
        <f>+IF(AG30="","",IF(AG30="Continua",0.1,IF(AG30="Aleatoria",0.05)))</f>
        <v>0.05</v>
      </c>
      <c r="AI30" s="8" t="s">
        <v>74</v>
      </c>
      <c r="AJ30" s="40"/>
      <c r="AK30" s="40"/>
      <c r="AL30" s="64">
        <f>+IF(M30="","",MIN(AK30:AK32))</f>
        <v>0</v>
      </c>
      <c r="AM30" s="59" t="str">
        <f>+IF(AL30="","",IF(AL30&gt;0.8,"Muy Alta",IF(AND(AL30&lt;=0.8,AL30&gt;0.6),"Alta",IF(AND(AL30&lt;=0.6,AL30&gt;0.4),"Media",IF(AND(AL30&lt;=0.4,AL30&gt;0.2),"Baja","Muy Baja")))))</f>
        <v>Muy Baja</v>
      </c>
      <c r="AN30" s="10">
        <f>+IF(AA30="Correctivo",O30-(SUM(AB30,AD30)*O30),O30)</f>
        <v>0.30000000000000004</v>
      </c>
      <c r="AO30" s="64">
        <f>+IF(L30="","",MIN(AN31:AN32))</f>
        <v>0.22500000000000003</v>
      </c>
      <c r="AP30" s="65" t="str">
        <f>+IF(AO30="","",IF(AO30&gt;0.8,"Catastrófico",IF(AND(AO30&lt;=0.8,AO30&gt;0.6),"Mayor",IF(AND(AO30&lt;=0.6,AO30&gt;0.4),"Moderado",IF(AND(AO30&lt;=0.4,AO30&gt;0.2),"Menor","Leve")))))</f>
        <v>Menor</v>
      </c>
      <c r="AQ30" s="59" t="str">
        <f>+IF(OR(AL30="",AO30=""),"",IF(AND(AP30="Catastrófico",AM30&lt;&gt;""),"Extremo",IF(AND(AP30="Mayor",AM30&lt;&gt;""),"Alto",IF(AND(AM30="Muy Alta",AO30&gt;0.1,AO30&lt;0.7),"Alto",IF(AND(AM30="Alta",AP30="Moderado"),"Alto",IF(AO30*AL30&lt;0.1,"Bajo",IF(AND(AM30="Alta",AO30&lt;0.5),"Moderado",IF(AND(AM30="Media",AO30&lt;0.7),"Moderado",IF(AND(AM30="Baja",OR(AP30="Moderado",AP30="Menor")),"Moderado",IF(AND(AM30="Muy Baja",AP30="Moderado"),"Moderado",))))))))))</f>
        <v>Bajo</v>
      </c>
      <c r="AR30" s="58" t="s">
        <v>248</v>
      </c>
      <c r="AS30" s="57"/>
      <c r="AT30" s="11">
        <v>1</v>
      </c>
      <c r="AU30" s="20" t="s">
        <v>246</v>
      </c>
      <c r="AV30" s="20" t="s">
        <v>84</v>
      </c>
      <c r="AW30" s="12" t="s">
        <v>212</v>
      </c>
      <c r="AX30" s="18" t="s">
        <v>228</v>
      </c>
      <c r="AY30" s="20" t="s">
        <v>96</v>
      </c>
      <c r="AZ30" s="20" t="s">
        <v>238</v>
      </c>
      <c r="BA30" s="20"/>
      <c r="BB30" s="21"/>
      <c r="BC30" s="20" t="s">
        <v>172</v>
      </c>
      <c r="BD30" s="20" t="s">
        <v>174</v>
      </c>
      <c r="BE30" s="40"/>
      <c r="BF30" s="40"/>
    </row>
    <row r="31" spans="1:58" ht="120" customHeight="1" x14ac:dyDescent="0.25">
      <c r="A31" s="60"/>
      <c r="B31" s="59"/>
      <c r="C31" s="58"/>
      <c r="D31" s="58"/>
      <c r="E31" s="62"/>
      <c r="F31" s="62"/>
      <c r="G31" s="59"/>
      <c r="H31" s="62"/>
      <c r="I31" s="58"/>
      <c r="J31" s="58"/>
      <c r="K31" s="58"/>
      <c r="L31" s="58"/>
      <c r="M31" s="64"/>
      <c r="N31" s="59"/>
      <c r="O31" s="64"/>
      <c r="P31" s="65"/>
      <c r="Q31" s="59"/>
      <c r="R31" s="58"/>
      <c r="S31" s="58"/>
      <c r="T31" s="113"/>
      <c r="U31" s="42">
        <v>2</v>
      </c>
      <c r="V31" s="20" t="s">
        <v>92</v>
      </c>
      <c r="W31" s="56" t="s">
        <v>229</v>
      </c>
      <c r="X31" s="18" t="s">
        <v>230</v>
      </c>
      <c r="Y31" s="39" t="str">
        <f t="shared" si="3"/>
        <v>El (la) secretario (a) general y su equipo de trabajo solicitará un rediseño y Optimización del Espacio de TrabajoMejorando la distribución de los equipos y herramientas de trabajo, garantizando que no se acumulen innecesariamente en las áreas de trabajo.</v>
      </c>
      <c r="Z31" s="39" t="s">
        <v>231</v>
      </c>
      <c r="AA31" s="8" t="s">
        <v>70</v>
      </c>
      <c r="AB31" s="9">
        <f t="shared" ref="AB31:AB32" si="29">+IF(AA31="","",IF(AA31="Preventivo",0.25,IF(AA31="Detectivo",0.15,IF(AA31="Correctivo",0.1,))))</f>
        <v>0.25</v>
      </c>
      <c r="AC31" s="8" t="s">
        <v>71</v>
      </c>
      <c r="AD31" s="9">
        <f t="shared" ref="AD31:AD32" si="30">+IF(AC31="","",IF(AC31="Automático",0.25,IF(AC31="Manual",0.15)))</f>
        <v>0.15</v>
      </c>
      <c r="AE31" s="8" t="s">
        <v>232</v>
      </c>
      <c r="AF31" s="9">
        <f t="shared" ref="AF31:AF32" si="31">+IF(AE31="","",IF(AE31="Documentado",0.5,IF(AE31="Sin documentar",0)))</f>
        <v>0</v>
      </c>
      <c r="AG31" s="8" t="s">
        <v>80</v>
      </c>
      <c r="AH31" s="9">
        <f t="shared" ref="AH31:AH32" si="32">+IF(AG31="","",IF(AG31="Continua",0.1,IF(AG31="Aleatoria",0.05)))</f>
        <v>0.05</v>
      </c>
      <c r="AI31" s="8" t="s">
        <v>233</v>
      </c>
      <c r="AJ31" s="38"/>
      <c r="AK31" s="38"/>
      <c r="AL31" s="64"/>
      <c r="AM31" s="59"/>
      <c r="AN31" s="10">
        <f>+IF(AA31="Correctivo",AN30-(SUM(AB31,AD31)*AN30),AN30)</f>
        <v>0.30000000000000004</v>
      </c>
      <c r="AO31" s="64"/>
      <c r="AP31" s="65"/>
      <c r="AQ31" s="59"/>
      <c r="AR31" s="58"/>
      <c r="AS31" s="57"/>
      <c r="AT31" s="11">
        <v>2</v>
      </c>
      <c r="AU31" s="20" t="s">
        <v>244</v>
      </c>
      <c r="AV31" s="20" t="s">
        <v>84</v>
      </c>
      <c r="AW31" s="12" t="s">
        <v>212</v>
      </c>
      <c r="AX31" s="18" t="s">
        <v>236</v>
      </c>
      <c r="AY31" s="20" t="s">
        <v>94</v>
      </c>
      <c r="AZ31" s="41" t="s">
        <v>237</v>
      </c>
      <c r="BA31" s="20"/>
      <c r="BB31" s="21"/>
      <c r="BC31" s="20" t="s">
        <v>172</v>
      </c>
      <c r="BD31" s="20" t="s">
        <v>174</v>
      </c>
      <c r="BE31" s="38"/>
      <c r="BF31" s="38"/>
    </row>
    <row r="32" spans="1:58" ht="114" x14ac:dyDescent="0.2">
      <c r="A32" s="60"/>
      <c r="B32" s="59"/>
      <c r="C32" s="58"/>
      <c r="D32" s="58"/>
      <c r="E32" s="63"/>
      <c r="F32" s="63"/>
      <c r="G32" s="59"/>
      <c r="H32" s="63"/>
      <c r="I32" s="58"/>
      <c r="J32" s="58"/>
      <c r="K32" s="58"/>
      <c r="L32" s="58"/>
      <c r="M32" s="64"/>
      <c r="N32" s="59"/>
      <c r="O32" s="64"/>
      <c r="P32" s="65"/>
      <c r="Q32" s="59"/>
      <c r="R32" s="58"/>
      <c r="S32" s="58"/>
      <c r="T32" s="114"/>
      <c r="U32" s="42">
        <v>3</v>
      </c>
      <c r="V32" s="20" t="s">
        <v>92</v>
      </c>
      <c r="W32" s="39" t="s">
        <v>235</v>
      </c>
      <c r="X32" s="37" t="s">
        <v>234</v>
      </c>
      <c r="Y32" s="39" t="str">
        <f t="shared" si="3"/>
        <v>El (la) secretario (a) general y su equipo de trabajo Solicitará al área encargada que los funcionarios cuenten con las herramientas y elementos adecuados para realizar sus tareas de manera eficiente y segura.Asegurando que la empresa cumpla con todas las normativas legales y estándares de seguridad relacionados con los riesgos laborales.</v>
      </c>
      <c r="Z32" s="39" t="s">
        <v>231</v>
      </c>
      <c r="AA32" s="8" t="s">
        <v>227</v>
      </c>
      <c r="AB32" s="9">
        <f t="shared" si="29"/>
        <v>0.1</v>
      </c>
      <c r="AC32" s="8" t="s">
        <v>71</v>
      </c>
      <c r="AD32" s="9">
        <f t="shared" si="30"/>
        <v>0.15</v>
      </c>
      <c r="AE32" s="8" t="s">
        <v>72</v>
      </c>
      <c r="AF32" s="9">
        <f t="shared" si="31"/>
        <v>0.5</v>
      </c>
      <c r="AG32" s="8" t="s">
        <v>80</v>
      </c>
      <c r="AH32" s="9">
        <f t="shared" si="32"/>
        <v>0.05</v>
      </c>
      <c r="AI32" s="8" t="s">
        <v>74</v>
      </c>
      <c r="AJ32" s="38"/>
      <c r="AK32" s="38"/>
      <c r="AL32" s="64"/>
      <c r="AM32" s="59"/>
      <c r="AN32" s="10">
        <f>+IF(AA32="Correctivo",AN31-(SUM(AB32,AD32)*AN31),AN31)</f>
        <v>0.22500000000000003</v>
      </c>
      <c r="AO32" s="64"/>
      <c r="AP32" s="65"/>
      <c r="AQ32" s="59"/>
      <c r="AR32" s="58"/>
      <c r="AS32" s="57"/>
      <c r="AT32" s="11">
        <v>3</v>
      </c>
      <c r="AU32" s="20" t="s">
        <v>245</v>
      </c>
      <c r="AV32" s="20" t="s">
        <v>84</v>
      </c>
      <c r="AW32" s="12" t="s">
        <v>212</v>
      </c>
      <c r="AX32" s="18" t="s">
        <v>228</v>
      </c>
      <c r="AY32" s="20" t="s">
        <v>113</v>
      </c>
      <c r="AZ32" s="20" t="s">
        <v>238</v>
      </c>
      <c r="BA32" s="20"/>
      <c r="BB32" s="21"/>
      <c r="BC32" s="20" t="s">
        <v>172</v>
      </c>
      <c r="BD32" s="20" t="s">
        <v>174</v>
      </c>
      <c r="BE32" s="38"/>
      <c r="BF32" s="38"/>
    </row>
  </sheetData>
  <sheetProtection formatCells="0" formatColumns="0" formatRows="0" insertColumns="0" insertRows="0" insertHyperlinks="0" deleteColumns="0" deleteRows="0" sort="0" autoFilter="0" pivotTables="0"/>
  <dataConsolidate/>
  <mergeCells count="196">
    <mergeCell ref="T30:T32"/>
    <mergeCell ref="AO27:AO29"/>
    <mergeCell ref="AP27:AP29"/>
    <mergeCell ref="AQ27:AQ29"/>
    <mergeCell ref="AR27:AR29"/>
    <mergeCell ref="AS27:AS29"/>
    <mergeCell ref="BF27:BF29"/>
    <mergeCell ref="BF24:BF26"/>
    <mergeCell ref="A27:A29"/>
    <mergeCell ref="B27:B29"/>
    <mergeCell ref="C27:C29"/>
    <mergeCell ref="D27:D29"/>
    <mergeCell ref="E27:E29"/>
    <mergeCell ref="F27:F29"/>
    <mergeCell ref="G27:G29"/>
    <mergeCell ref="H27:H29"/>
    <mergeCell ref="I27:I29"/>
    <mergeCell ref="J27:J29"/>
    <mergeCell ref="K27:K29"/>
    <mergeCell ref="L27:L29"/>
    <mergeCell ref="M27:M29"/>
    <mergeCell ref="N27:N29"/>
    <mergeCell ref="O27:O29"/>
    <mergeCell ref="P27:P29"/>
    <mergeCell ref="Q27:Q29"/>
    <mergeCell ref="R27:R29"/>
    <mergeCell ref="S27:S29"/>
    <mergeCell ref="T27:T29"/>
    <mergeCell ref="AL27:AL29"/>
    <mergeCell ref="S24:S26"/>
    <mergeCell ref="T24:T26"/>
    <mergeCell ref="AL24:AL26"/>
    <mergeCell ref="AM24:AM26"/>
    <mergeCell ref="AM27:AM29"/>
    <mergeCell ref="AO24:AO26"/>
    <mergeCell ref="AP24:AP26"/>
    <mergeCell ref="AQ24:AQ26"/>
    <mergeCell ref="AR24:AR26"/>
    <mergeCell ref="AS24:AS26"/>
    <mergeCell ref="J24:J26"/>
    <mergeCell ref="K24:K26"/>
    <mergeCell ref="L24:L26"/>
    <mergeCell ref="M24:M26"/>
    <mergeCell ref="N24:N26"/>
    <mergeCell ref="O24:O26"/>
    <mergeCell ref="P24:P26"/>
    <mergeCell ref="Q24:Q26"/>
    <mergeCell ref="R24:R26"/>
    <mergeCell ref="A24:A26"/>
    <mergeCell ref="B24:B26"/>
    <mergeCell ref="C24:C26"/>
    <mergeCell ref="D24:D26"/>
    <mergeCell ref="E24:E26"/>
    <mergeCell ref="F24:F26"/>
    <mergeCell ref="G24:G26"/>
    <mergeCell ref="H24:H26"/>
    <mergeCell ref="I24:I26"/>
    <mergeCell ref="J21:J23"/>
    <mergeCell ref="K21:K23"/>
    <mergeCell ref="L21:L23"/>
    <mergeCell ref="M21:M23"/>
    <mergeCell ref="N21:N23"/>
    <mergeCell ref="O21:O23"/>
    <mergeCell ref="P21:P23"/>
    <mergeCell ref="Q21:Q23"/>
    <mergeCell ref="R21:R23"/>
    <mergeCell ref="A21:A23"/>
    <mergeCell ref="B21:B23"/>
    <mergeCell ref="C21:C23"/>
    <mergeCell ref="D21:D23"/>
    <mergeCell ref="E21:E23"/>
    <mergeCell ref="F21:F23"/>
    <mergeCell ref="G21:G23"/>
    <mergeCell ref="H21:H23"/>
    <mergeCell ref="I21:I23"/>
    <mergeCell ref="A6:C6"/>
    <mergeCell ref="A8:C8"/>
    <mergeCell ref="A10:C10"/>
    <mergeCell ref="AQ18:AQ20"/>
    <mergeCell ref="AR18:AR20"/>
    <mergeCell ref="AS18:AS20"/>
    <mergeCell ref="T18:T20"/>
    <mergeCell ref="AL18:AL20"/>
    <mergeCell ref="AM18:AM20"/>
    <mergeCell ref="AO18:AO20"/>
    <mergeCell ref="AP18:AP20"/>
    <mergeCell ref="O18:O20"/>
    <mergeCell ref="P18:P20"/>
    <mergeCell ref="Q18:Q20"/>
    <mergeCell ref="R18:R20"/>
    <mergeCell ref="P15:P17"/>
    <mergeCell ref="O15:O17"/>
    <mergeCell ref="R12:BC12"/>
    <mergeCell ref="C15:C17"/>
    <mergeCell ref="A18:A20"/>
    <mergeCell ref="D18:D20"/>
    <mergeCell ref="E18:E20"/>
    <mergeCell ref="F18:F20"/>
    <mergeCell ref="G18:G20"/>
    <mergeCell ref="S21:S23"/>
    <mergeCell ref="T21:T23"/>
    <mergeCell ref="AL21:AL23"/>
    <mergeCell ref="AM21:AM23"/>
    <mergeCell ref="AO21:AO23"/>
    <mergeCell ref="AP21:AP23"/>
    <mergeCell ref="BF18:BF20"/>
    <mergeCell ref="AQ21:AQ23"/>
    <mergeCell ref="AR21:AR23"/>
    <mergeCell ref="AS21:AS23"/>
    <mergeCell ref="S18:S20"/>
    <mergeCell ref="BF21:BF23"/>
    <mergeCell ref="I15:I17"/>
    <mergeCell ref="A15:A17"/>
    <mergeCell ref="S15:S17"/>
    <mergeCell ref="L15:L17"/>
    <mergeCell ref="H18:H20"/>
    <mergeCell ref="I18:I20"/>
    <mergeCell ref="J18:J20"/>
    <mergeCell ref="K18:K20"/>
    <mergeCell ref="B18:B20"/>
    <mergeCell ref="C18:C20"/>
    <mergeCell ref="L18:L20"/>
    <mergeCell ref="M18:M20"/>
    <mergeCell ref="N18:N20"/>
    <mergeCell ref="O14:P14"/>
    <mergeCell ref="AE13:AJ13"/>
    <mergeCell ref="A1:D4"/>
    <mergeCell ref="B15:B17"/>
    <mergeCell ref="E3:BE4"/>
    <mergeCell ref="AM15:AM17"/>
    <mergeCell ref="AL15:AL17"/>
    <mergeCell ref="R15:R17"/>
    <mergeCell ref="Q15:Q17"/>
    <mergeCell ref="E1:BE2"/>
    <mergeCell ref="G15:G17"/>
    <mergeCell ref="F15:F17"/>
    <mergeCell ref="T15:T17"/>
    <mergeCell ref="AR13:AS13"/>
    <mergeCell ref="H13:L13"/>
    <mergeCell ref="BD13:BD14"/>
    <mergeCell ref="N15:N17"/>
    <mergeCell ref="M15:M17"/>
    <mergeCell ref="K15:K17"/>
    <mergeCell ref="AO15:AO17"/>
    <mergeCell ref="AA13:AD13"/>
    <mergeCell ref="AQ15:AQ17"/>
    <mergeCell ref="AP15:AP17"/>
    <mergeCell ref="J15:J17"/>
    <mergeCell ref="O30:O32"/>
    <mergeCell ref="P30:P32"/>
    <mergeCell ref="BF15:BF17"/>
    <mergeCell ref="BF13:BF14"/>
    <mergeCell ref="D6:BF6"/>
    <mergeCell ref="D8:BF8"/>
    <mergeCell ref="D10:BF10"/>
    <mergeCell ref="BD12:BF12"/>
    <mergeCell ref="U13:Z13"/>
    <mergeCell ref="AR15:AR17"/>
    <mergeCell ref="AS15:AS17"/>
    <mergeCell ref="AK13:AQ13"/>
    <mergeCell ref="M13:Q13"/>
    <mergeCell ref="R13:T13"/>
    <mergeCell ref="A13:G13"/>
    <mergeCell ref="E15:E17"/>
    <mergeCell ref="D15:D17"/>
    <mergeCell ref="H15:H17"/>
    <mergeCell ref="BE13:BE14"/>
    <mergeCell ref="A12:Q12"/>
    <mergeCell ref="AT13:BC13"/>
    <mergeCell ref="M14:N14"/>
    <mergeCell ref="AL14:AM14"/>
    <mergeCell ref="AO14:AP14"/>
    <mergeCell ref="AS30:AS32"/>
    <mergeCell ref="I30:I32"/>
    <mergeCell ref="C30:C32"/>
    <mergeCell ref="B30:B32"/>
    <mergeCell ref="A30:A32"/>
    <mergeCell ref="F30:F32"/>
    <mergeCell ref="E30:E32"/>
    <mergeCell ref="G30:G32"/>
    <mergeCell ref="H30:H32"/>
    <mergeCell ref="Q30:Q32"/>
    <mergeCell ref="R30:R32"/>
    <mergeCell ref="S30:S32"/>
    <mergeCell ref="AL30:AL32"/>
    <mergeCell ref="AM30:AM32"/>
    <mergeCell ref="AO30:AO32"/>
    <mergeCell ref="AP30:AP32"/>
    <mergeCell ref="AQ30:AQ32"/>
    <mergeCell ref="AR30:AR32"/>
    <mergeCell ref="D30:D32"/>
    <mergeCell ref="J30:J32"/>
    <mergeCell ref="K30:K32"/>
    <mergeCell ref="L30:L32"/>
    <mergeCell ref="M30:M32"/>
    <mergeCell ref="N30:N32"/>
  </mergeCells>
  <phoneticPr fontId="15" type="noConversion"/>
  <conditionalFormatting sqref="N15">
    <cfRule type="containsText" dxfId="155" priority="1394" operator="containsText" text="Baja">
      <formula>NOT(ISERROR(SEARCH("Baja",N15)))</formula>
    </cfRule>
    <cfRule type="containsText" dxfId="154" priority="1397" operator="containsText" text="Muy Alta">
      <formula>NOT(ISERROR(SEARCH("Muy Alta",N15)))</formula>
    </cfRule>
    <cfRule type="containsText" dxfId="153" priority="1396" operator="containsText" text="Alta">
      <formula>NOT(ISERROR(SEARCH("Alta",N15)))</formula>
    </cfRule>
    <cfRule type="containsText" dxfId="152" priority="1395" operator="containsText" text="Media">
      <formula>NOT(ISERROR(SEARCH("Media",N15)))</formula>
    </cfRule>
    <cfRule type="containsText" dxfId="151" priority="1393" operator="containsText" text="Muy Baja">
      <formula>NOT(ISERROR(SEARCH("Muy Baja",N15)))</formula>
    </cfRule>
  </conditionalFormatting>
  <conditionalFormatting sqref="N18">
    <cfRule type="containsText" dxfId="150" priority="1253" operator="containsText" text="Muy Baja">
      <formula>NOT(ISERROR(SEARCH("Muy Baja",N18)))</formula>
    </cfRule>
    <cfRule type="containsText" dxfId="149" priority="1255" operator="containsText" text="Media">
      <formula>NOT(ISERROR(SEARCH("Media",N18)))</formula>
    </cfRule>
    <cfRule type="containsText" dxfId="148" priority="1254" operator="containsText" text="Baja">
      <formula>NOT(ISERROR(SEARCH("Baja",N18)))</formula>
    </cfRule>
    <cfRule type="containsText" dxfId="147" priority="1257" operator="containsText" text="Muy Alta">
      <formula>NOT(ISERROR(SEARCH("Muy Alta",N18)))</formula>
    </cfRule>
    <cfRule type="containsText" dxfId="146" priority="1256" operator="containsText" text="Alta">
      <formula>NOT(ISERROR(SEARCH("Alta",N18)))</formula>
    </cfRule>
  </conditionalFormatting>
  <conditionalFormatting sqref="N21">
    <cfRule type="containsText" dxfId="145" priority="1098" operator="containsText" text="Media">
      <formula>NOT(ISERROR(SEARCH("Media",N21)))</formula>
    </cfRule>
    <cfRule type="containsText" dxfId="144" priority="1099" operator="containsText" text="Alta">
      <formula>NOT(ISERROR(SEARCH("Alta",N21)))</formula>
    </cfRule>
    <cfRule type="containsText" dxfId="143" priority="1100" operator="containsText" text="Muy Alta">
      <formula>NOT(ISERROR(SEARCH("Muy Alta",N21)))</formula>
    </cfRule>
    <cfRule type="containsText" dxfId="142" priority="1096" operator="containsText" text="Muy Baja">
      <formula>NOT(ISERROR(SEARCH("Muy Baja",N21)))</formula>
    </cfRule>
    <cfRule type="containsText" dxfId="141" priority="1097" operator="containsText" text="Baja">
      <formula>NOT(ISERROR(SEARCH("Baja",N21)))</formula>
    </cfRule>
  </conditionalFormatting>
  <conditionalFormatting sqref="N24">
    <cfRule type="containsText" dxfId="140" priority="133" operator="containsText" text="Muy Alta">
      <formula>NOT(ISERROR(SEARCH("Muy Alta",N24)))</formula>
    </cfRule>
    <cfRule type="containsText" dxfId="139" priority="132" operator="containsText" text="Alta">
      <formula>NOT(ISERROR(SEARCH("Alta",N24)))</formula>
    </cfRule>
    <cfRule type="containsText" dxfId="138" priority="131" operator="containsText" text="Media">
      <formula>NOT(ISERROR(SEARCH("Media",N24)))</formula>
    </cfRule>
    <cfRule type="containsText" dxfId="137" priority="130" operator="containsText" text="Baja">
      <formula>NOT(ISERROR(SEARCH("Baja",N24)))</formula>
    </cfRule>
    <cfRule type="containsText" dxfId="136" priority="129" operator="containsText" text="Muy Baja">
      <formula>NOT(ISERROR(SEARCH("Muy Baja",N24)))</formula>
    </cfRule>
  </conditionalFormatting>
  <conditionalFormatting sqref="N27">
    <cfRule type="containsText" dxfId="135" priority="103" operator="containsText" text="Muy Baja">
      <formula>NOT(ISERROR(SEARCH("Muy Baja",N27)))</formula>
    </cfRule>
    <cfRule type="containsText" dxfId="134" priority="104" operator="containsText" text="Baja">
      <formula>NOT(ISERROR(SEARCH("Baja",N27)))</formula>
    </cfRule>
    <cfRule type="containsText" dxfId="133" priority="105" operator="containsText" text="Media">
      <formula>NOT(ISERROR(SEARCH("Media",N27)))</formula>
    </cfRule>
    <cfRule type="containsText" dxfId="132" priority="106" operator="containsText" text="Alta">
      <formula>NOT(ISERROR(SEARCH("Alta",N27)))</formula>
    </cfRule>
    <cfRule type="containsText" dxfId="131" priority="107" operator="containsText" text="Muy Alta">
      <formula>NOT(ISERROR(SEARCH("Muy Alta",N27)))</formula>
    </cfRule>
  </conditionalFormatting>
  <conditionalFormatting sqref="N30">
    <cfRule type="containsText" dxfId="130" priority="22" operator="containsText" text="Alta">
      <formula>NOT(ISERROR(SEARCH("Alta",N30)))</formula>
    </cfRule>
    <cfRule type="containsText" dxfId="129" priority="23" operator="containsText" text="Muy Alta">
      <formula>NOT(ISERROR(SEARCH("Muy Alta",N30)))</formula>
    </cfRule>
    <cfRule type="containsText" dxfId="128" priority="19" operator="containsText" text="Muy Baja">
      <formula>NOT(ISERROR(SEARCH("Muy Baja",N30)))</formula>
    </cfRule>
    <cfRule type="containsText" dxfId="127" priority="20" operator="containsText" text="Baja">
      <formula>NOT(ISERROR(SEARCH("Baja",N30)))</formula>
    </cfRule>
    <cfRule type="containsText" dxfId="126" priority="21" operator="containsText" text="Media">
      <formula>NOT(ISERROR(SEARCH("Media",N30)))</formula>
    </cfRule>
  </conditionalFormatting>
  <conditionalFormatting sqref="P15">
    <cfRule type="containsText" dxfId="125" priority="1423" operator="containsText" text="Leve">
      <formula>NOT(ISERROR(SEARCH("Leve",P15)))</formula>
    </cfRule>
    <cfRule type="containsText" dxfId="124" priority="1426" operator="containsText" text="Mayor">
      <formula>NOT(ISERROR(SEARCH("Mayor",P15)))</formula>
    </cfRule>
    <cfRule type="containsText" dxfId="123" priority="1424" operator="containsText" text="Menor">
      <formula>NOT(ISERROR(SEARCH("Menor",P15)))</formula>
    </cfRule>
    <cfRule type="containsText" dxfId="122" priority="1427" operator="containsText" text="Catastrófico">
      <formula>NOT(ISERROR(SEARCH("Catastrófico",P15)))</formula>
    </cfRule>
  </conditionalFormatting>
  <conditionalFormatting sqref="P18">
    <cfRule type="containsText" dxfId="121" priority="1267" operator="containsText" text="Catastrófico">
      <formula>NOT(ISERROR(SEARCH("Catastrófico",P18)))</formula>
    </cfRule>
    <cfRule type="containsText" dxfId="120" priority="1266" operator="containsText" text="Mayor">
      <formula>NOT(ISERROR(SEARCH("Mayor",P18)))</formula>
    </cfRule>
    <cfRule type="containsText" dxfId="119" priority="1264" operator="containsText" text="Menor">
      <formula>NOT(ISERROR(SEARCH("Menor",P18)))</formula>
    </cfRule>
    <cfRule type="containsText" dxfId="118" priority="1263" operator="containsText" text="Leve">
      <formula>NOT(ISERROR(SEARCH("Leve",P18)))</formula>
    </cfRule>
  </conditionalFormatting>
  <conditionalFormatting sqref="P21">
    <cfRule type="containsText" dxfId="117" priority="1106" operator="containsText" text="Leve">
      <formula>NOT(ISERROR(SEARCH("Leve",P21)))</formula>
    </cfRule>
    <cfRule type="containsText" dxfId="116" priority="1109" operator="containsText" text="Mayor">
      <formula>NOT(ISERROR(SEARCH("Mayor",P21)))</formula>
    </cfRule>
    <cfRule type="containsText" dxfId="115" priority="1107" operator="containsText" text="Menor">
      <formula>NOT(ISERROR(SEARCH("Menor",P21)))</formula>
    </cfRule>
    <cfRule type="containsText" dxfId="114" priority="1110" operator="containsText" text="Catastrófico">
      <formula>NOT(ISERROR(SEARCH("Catastrófico",P21)))</formula>
    </cfRule>
  </conditionalFormatting>
  <conditionalFormatting sqref="P24">
    <cfRule type="containsText" dxfId="113" priority="143" operator="containsText" text="Catastrófico">
      <formula>NOT(ISERROR(SEARCH("Catastrófico",P24)))</formula>
    </cfRule>
    <cfRule type="containsText" dxfId="112" priority="142" operator="containsText" text="Mayor">
      <formula>NOT(ISERROR(SEARCH("Mayor",P24)))</formula>
    </cfRule>
    <cfRule type="containsText" dxfId="111" priority="140" operator="containsText" text="Menor">
      <formula>NOT(ISERROR(SEARCH("Menor",P24)))</formula>
    </cfRule>
    <cfRule type="containsText" dxfId="110" priority="139" operator="containsText" text="Leve">
      <formula>NOT(ISERROR(SEARCH("Leve",P24)))</formula>
    </cfRule>
  </conditionalFormatting>
  <conditionalFormatting sqref="P27">
    <cfRule type="containsText" dxfId="109" priority="113" operator="containsText" text="Leve">
      <formula>NOT(ISERROR(SEARCH("Leve",P27)))</formula>
    </cfRule>
    <cfRule type="containsText" dxfId="108" priority="114" operator="containsText" text="Menor">
      <formula>NOT(ISERROR(SEARCH("Menor",P27)))</formula>
    </cfRule>
    <cfRule type="containsText" dxfId="107" priority="116" operator="containsText" text="Mayor">
      <formula>NOT(ISERROR(SEARCH("Mayor",P27)))</formula>
    </cfRule>
    <cfRule type="containsText" dxfId="106" priority="117" operator="containsText" text="Catastrófico">
      <formula>NOT(ISERROR(SEARCH("Catastrófico",P27)))</formula>
    </cfRule>
  </conditionalFormatting>
  <conditionalFormatting sqref="P30">
    <cfRule type="containsText" dxfId="105" priority="24" operator="containsText" text="Leve">
      <formula>NOT(ISERROR(SEARCH("Leve",P30)))</formula>
    </cfRule>
    <cfRule type="containsText" dxfId="104" priority="25" operator="containsText" text="Menor">
      <formula>NOT(ISERROR(SEARCH("Menor",P30)))</formula>
    </cfRule>
    <cfRule type="containsText" dxfId="103" priority="26" operator="containsText" text="Moderado">
      <formula>NOT(ISERROR(SEARCH("Moderado",P30)))</formula>
    </cfRule>
    <cfRule type="containsText" dxfId="102" priority="27" operator="containsText" text="Mayor">
      <formula>NOT(ISERROR(SEARCH("Mayor",P30)))</formula>
    </cfRule>
    <cfRule type="containsText" dxfId="101" priority="28" operator="containsText" text="Catastrófico">
      <formula>NOT(ISERROR(SEARCH("Catastrófico",P30)))</formula>
    </cfRule>
  </conditionalFormatting>
  <conditionalFormatting sqref="P15:Q15">
    <cfRule type="containsText" dxfId="100" priority="1425" operator="containsText" text="Moderado">
      <formula>NOT(ISERROR(SEARCH("Moderado",P15)))</formula>
    </cfRule>
  </conditionalFormatting>
  <conditionalFormatting sqref="P18:Q18">
    <cfRule type="containsText" dxfId="99" priority="1265" operator="containsText" text="Moderado">
      <formula>NOT(ISERROR(SEARCH("Moderado",P18)))</formula>
    </cfRule>
  </conditionalFormatting>
  <conditionalFormatting sqref="P21:Q21">
    <cfRule type="containsText" dxfId="98" priority="1108" operator="containsText" text="Moderado">
      <formula>NOT(ISERROR(SEARCH("Moderado",P21)))</formula>
    </cfRule>
  </conditionalFormatting>
  <conditionalFormatting sqref="P24:Q24">
    <cfRule type="containsText" dxfId="97" priority="141" operator="containsText" text="Moderado">
      <formula>NOT(ISERROR(SEARCH("Moderado",P24)))</formula>
    </cfRule>
  </conditionalFormatting>
  <conditionalFormatting sqref="P27:Q27">
    <cfRule type="containsText" dxfId="96" priority="115" operator="containsText" text="Moderado">
      <formula>NOT(ISERROR(SEARCH("Moderado",P27)))</formula>
    </cfRule>
  </conditionalFormatting>
  <conditionalFormatting sqref="Q15">
    <cfRule type="containsText" dxfId="95" priority="1435" operator="containsText" text="Extremo">
      <formula>NOT(ISERROR(SEARCH("Extremo",Q15)))</formula>
    </cfRule>
    <cfRule type="containsText" dxfId="94" priority="1432" operator="containsText" text="Bajo">
      <formula>NOT(ISERROR(SEARCH("Bajo",Q15)))</formula>
    </cfRule>
    <cfRule type="containsText" dxfId="93" priority="1434" operator="containsText" text="Alto">
      <formula>NOT(ISERROR(SEARCH("Alto",Q15)))</formula>
    </cfRule>
  </conditionalFormatting>
  <conditionalFormatting sqref="Q18">
    <cfRule type="containsText" dxfId="92" priority="1268" operator="containsText" text="Bajo">
      <formula>NOT(ISERROR(SEARCH("Bajo",Q18)))</formula>
    </cfRule>
    <cfRule type="containsText" dxfId="91" priority="1270" operator="containsText" text="Extremo">
      <formula>NOT(ISERROR(SEARCH("Extremo",Q18)))</formula>
    </cfRule>
    <cfRule type="containsText" dxfId="90" priority="1269" operator="containsText" text="Alto">
      <formula>NOT(ISERROR(SEARCH("Alto",Q18)))</formula>
    </cfRule>
  </conditionalFormatting>
  <conditionalFormatting sqref="Q21">
    <cfRule type="containsText" dxfId="89" priority="1112" operator="containsText" text="Alto">
      <formula>NOT(ISERROR(SEARCH("Alto",Q21)))</formula>
    </cfRule>
    <cfRule type="containsText" dxfId="88" priority="1113" operator="containsText" text="Extremo">
      <formula>NOT(ISERROR(SEARCH("Extremo",Q21)))</formula>
    </cfRule>
    <cfRule type="containsText" dxfId="87" priority="1111" operator="containsText" text="Bajo">
      <formula>NOT(ISERROR(SEARCH("Bajo",Q21)))</formula>
    </cfRule>
  </conditionalFormatting>
  <conditionalFormatting sqref="Q24">
    <cfRule type="containsText" dxfId="86" priority="144" operator="containsText" text="Bajo">
      <formula>NOT(ISERROR(SEARCH("Bajo",Q24)))</formula>
    </cfRule>
    <cfRule type="containsText" dxfId="85" priority="145" operator="containsText" text="Alto">
      <formula>NOT(ISERROR(SEARCH("Alto",Q24)))</formula>
    </cfRule>
    <cfRule type="containsText" dxfId="84" priority="146" operator="containsText" text="Extremo">
      <formula>NOT(ISERROR(SEARCH("Extremo",Q24)))</formula>
    </cfRule>
  </conditionalFormatting>
  <conditionalFormatting sqref="Q27">
    <cfRule type="containsText" dxfId="83" priority="120" operator="containsText" text="Extremo">
      <formula>NOT(ISERROR(SEARCH("Extremo",Q27)))</formula>
    </cfRule>
    <cfRule type="containsText" dxfId="82" priority="119" operator="containsText" text="Alto">
      <formula>NOT(ISERROR(SEARCH("Alto",Q27)))</formula>
    </cfRule>
    <cfRule type="containsText" dxfId="81" priority="118" operator="containsText" text="Bajo">
      <formula>NOT(ISERROR(SEARCH("Bajo",Q27)))</formula>
    </cfRule>
  </conditionalFormatting>
  <conditionalFormatting sqref="Q30">
    <cfRule type="containsText" dxfId="80" priority="18" operator="containsText" text="Extremo">
      <formula>NOT(ISERROR(SEARCH("Extremo",Q30)))</formula>
    </cfRule>
    <cfRule type="containsText" dxfId="79" priority="17" operator="containsText" text="Alto">
      <formula>NOT(ISERROR(SEARCH("Alto",Q30)))</formula>
    </cfRule>
    <cfRule type="containsText" dxfId="78" priority="16" operator="containsText" text="Bajo">
      <formula>NOT(ISERROR(SEARCH("Bajo",Q30)))</formula>
    </cfRule>
    <cfRule type="containsText" dxfId="77" priority="15" operator="containsText" text="Moderado">
      <formula>NOT(ISERROR(SEARCH("Moderado",Q30)))</formula>
    </cfRule>
  </conditionalFormatting>
  <conditionalFormatting sqref="AM15">
    <cfRule type="containsText" dxfId="76" priority="1408" operator="containsText" text="Muy Baja">
      <formula>NOT(ISERROR(SEARCH("Muy Baja",AM15)))</formula>
    </cfRule>
    <cfRule type="containsText" dxfId="75" priority="1414" operator="containsText" text="Baja">
      <formula>NOT(ISERROR(SEARCH("Baja",AM15)))</formula>
    </cfRule>
    <cfRule type="containsText" dxfId="74" priority="1415" operator="containsText" text="Media">
      <formula>NOT(ISERROR(SEARCH("Media",AM15)))</formula>
    </cfRule>
    <cfRule type="containsText" dxfId="73" priority="1416" operator="containsText" text="Alta">
      <formula>NOT(ISERROR(SEARCH("Alta",AM15)))</formula>
    </cfRule>
    <cfRule type="containsText" dxfId="72" priority="1417" operator="containsText" text="Muy Alta">
      <formula>NOT(ISERROR(SEARCH("Muy Alta",AM15)))</formula>
    </cfRule>
  </conditionalFormatting>
  <conditionalFormatting sqref="AM18">
    <cfRule type="containsText" dxfId="71" priority="1258" operator="containsText" text="Muy Baja">
      <formula>NOT(ISERROR(SEARCH("Muy Baja",AM18)))</formula>
    </cfRule>
    <cfRule type="containsText" dxfId="70" priority="1260" operator="containsText" text="Media">
      <formula>NOT(ISERROR(SEARCH("Media",AM18)))</formula>
    </cfRule>
    <cfRule type="containsText" dxfId="69" priority="1261" operator="containsText" text="Alta">
      <formula>NOT(ISERROR(SEARCH("Alta",AM18)))</formula>
    </cfRule>
    <cfRule type="containsText" dxfId="68" priority="1262" operator="containsText" text="Muy Alta">
      <formula>NOT(ISERROR(SEARCH("Muy Alta",AM18)))</formula>
    </cfRule>
    <cfRule type="containsText" dxfId="67" priority="1259" operator="containsText" text="Baja">
      <formula>NOT(ISERROR(SEARCH("Baja",AM18)))</formula>
    </cfRule>
  </conditionalFormatting>
  <conditionalFormatting sqref="AM21">
    <cfRule type="containsText" dxfId="66" priority="1105" operator="containsText" text="Muy Alta">
      <formula>NOT(ISERROR(SEARCH("Muy Alta",AM21)))</formula>
    </cfRule>
    <cfRule type="containsText" dxfId="65" priority="1101" operator="containsText" text="Muy Baja">
      <formula>NOT(ISERROR(SEARCH("Muy Baja",AM21)))</formula>
    </cfRule>
    <cfRule type="containsText" dxfId="64" priority="1102" operator="containsText" text="Baja">
      <formula>NOT(ISERROR(SEARCH("Baja",AM21)))</formula>
    </cfRule>
    <cfRule type="containsText" dxfId="63" priority="1103" operator="containsText" text="Media">
      <formula>NOT(ISERROR(SEARCH("Media",AM21)))</formula>
    </cfRule>
    <cfRule type="containsText" dxfId="62" priority="1104" operator="containsText" text="Alta">
      <formula>NOT(ISERROR(SEARCH("Alta",AM21)))</formula>
    </cfRule>
  </conditionalFormatting>
  <conditionalFormatting sqref="AM24">
    <cfRule type="containsText" dxfId="61" priority="135" operator="containsText" text="Baja">
      <formula>NOT(ISERROR(SEARCH("Baja",AM24)))</formula>
    </cfRule>
    <cfRule type="containsText" dxfId="60" priority="134" operator="containsText" text="Muy Baja">
      <formula>NOT(ISERROR(SEARCH("Muy Baja",AM24)))</formula>
    </cfRule>
    <cfRule type="containsText" dxfId="59" priority="138" operator="containsText" text="Muy Alta">
      <formula>NOT(ISERROR(SEARCH("Muy Alta",AM24)))</formula>
    </cfRule>
    <cfRule type="containsText" dxfId="58" priority="137" operator="containsText" text="Alta">
      <formula>NOT(ISERROR(SEARCH("Alta",AM24)))</formula>
    </cfRule>
    <cfRule type="containsText" dxfId="57" priority="136" operator="containsText" text="Media">
      <formula>NOT(ISERROR(SEARCH("Media",AM24)))</formula>
    </cfRule>
  </conditionalFormatting>
  <conditionalFormatting sqref="AM27">
    <cfRule type="containsText" dxfId="56" priority="112" operator="containsText" text="Muy Alta">
      <formula>NOT(ISERROR(SEARCH("Muy Alta",AM27)))</formula>
    </cfRule>
    <cfRule type="containsText" dxfId="55" priority="111" operator="containsText" text="Alta">
      <formula>NOT(ISERROR(SEARCH("Alta",AM27)))</formula>
    </cfRule>
    <cfRule type="containsText" dxfId="54" priority="110" operator="containsText" text="Media">
      <formula>NOT(ISERROR(SEARCH("Media",AM27)))</formula>
    </cfRule>
    <cfRule type="containsText" dxfId="53" priority="109" operator="containsText" text="Baja">
      <formula>NOT(ISERROR(SEARCH("Baja",AM27)))</formula>
    </cfRule>
    <cfRule type="containsText" dxfId="52" priority="108" operator="containsText" text="Muy Baja">
      <formula>NOT(ISERROR(SEARCH("Muy Baja",AM27)))</formula>
    </cfRule>
  </conditionalFormatting>
  <conditionalFormatting sqref="AM30">
    <cfRule type="containsText" dxfId="51" priority="10" operator="containsText" text="Muy Baja">
      <formula>NOT(ISERROR(SEARCH("Muy Baja",AM30)))</formula>
    </cfRule>
    <cfRule type="containsText" dxfId="50" priority="11" operator="containsText" text="Baja">
      <formula>NOT(ISERROR(SEARCH("Baja",AM30)))</formula>
    </cfRule>
    <cfRule type="containsText" dxfId="49" priority="12" operator="containsText" text="Media">
      <formula>NOT(ISERROR(SEARCH("Media",AM30)))</formula>
    </cfRule>
    <cfRule type="containsText" dxfId="48" priority="13" operator="containsText" text="Alta">
      <formula>NOT(ISERROR(SEARCH("Alta",AM30)))</formula>
    </cfRule>
    <cfRule type="containsText" dxfId="47" priority="14" operator="containsText" text="Muy Alta">
      <formula>NOT(ISERROR(SEARCH("Muy Alta",AM30)))</formula>
    </cfRule>
  </conditionalFormatting>
  <conditionalFormatting sqref="AP15">
    <cfRule type="containsText" dxfId="46" priority="1382" operator="containsText" text="Mayor">
      <formula>NOT(ISERROR(SEARCH("Mayor",AP15)))</formula>
    </cfRule>
    <cfRule type="containsText" dxfId="45" priority="1383" operator="containsText" text="Catastrófico">
      <formula>NOT(ISERROR(SEARCH("Catastrófico",AP15)))</formula>
    </cfRule>
    <cfRule type="containsText" dxfId="44" priority="1381" operator="containsText" text="Moderado">
      <formula>NOT(ISERROR(SEARCH("Moderado",AP15)))</formula>
    </cfRule>
    <cfRule type="containsText" dxfId="43" priority="1380" operator="containsText" text="Menor">
      <formula>NOT(ISERROR(SEARCH("Menor",AP15)))</formula>
    </cfRule>
    <cfRule type="containsText" dxfId="42" priority="1379" operator="containsText" text="Leve">
      <formula>NOT(ISERROR(SEARCH("Leve",AP15)))</formula>
    </cfRule>
  </conditionalFormatting>
  <conditionalFormatting sqref="AP18">
    <cfRule type="containsText" dxfId="41" priority="1244" operator="containsText" text="Leve">
      <formula>NOT(ISERROR(SEARCH("Leve",AP18)))</formula>
    </cfRule>
    <cfRule type="containsText" dxfId="40" priority="1248" operator="containsText" text="Catastrófico">
      <formula>NOT(ISERROR(SEARCH("Catastrófico",AP18)))</formula>
    </cfRule>
    <cfRule type="containsText" dxfId="39" priority="1247" operator="containsText" text="Mayor">
      <formula>NOT(ISERROR(SEARCH("Mayor",AP18)))</formula>
    </cfRule>
    <cfRule type="containsText" dxfId="38" priority="1245" operator="containsText" text="Menor">
      <formula>NOT(ISERROR(SEARCH("Menor",AP18)))</formula>
    </cfRule>
  </conditionalFormatting>
  <conditionalFormatting sqref="AP21">
    <cfRule type="containsText" dxfId="37" priority="1094" operator="containsText" text="Mayor">
      <formula>NOT(ISERROR(SEARCH("Mayor",AP21)))</formula>
    </cfRule>
    <cfRule type="containsText" dxfId="36" priority="1091" operator="containsText" text="Leve">
      <formula>NOT(ISERROR(SEARCH("Leve",AP21)))</formula>
    </cfRule>
    <cfRule type="containsText" dxfId="35" priority="1092" operator="containsText" text="Menor">
      <formula>NOT(ISERROR(SEARCH("Menor",AP21)))</formula>
    </cfRule>
    <cfRule type="containsText" dxfId="34" priority="1095" operator="containsText" text="Catastrófico">
      <formula>NOT(ISERROR(SEARCH("Catastrófico",AP21)))</formula>
    </cfRule>
  </conditionalFormatting>
  <conditionalFormatting sqref="AP24">
    <cfRule type="containsText" dxfId="33" priority="128" operator="containsText" text="Catastrófico">
      <formula>NOT(ISERROR(SEARCH("Catastrófico",AP24)))</formula>
    </cfRule>
    <cfRule type="containsText" dxfId="32" priority="127" operator="containsText" text="Mayor">
      <formula>NOT(ISERROR(SEARCH("Mayor",AP24)))</formula>
    </cfRule>
    <cfRule type="containsText" dxfId="31" priority="125" operator="containsText" text="Menor">
      <formula>NOT(ISERROR(SEARCH("Menor",AP24)))</formula>
    </cfRule>
    <cfRule type="containsText" dxfId="30" priority="124" operator="containsText" text="Leve">
      <formula>NOT(ISERROR(SEARCH("Leve",AP24)))</formula>
    </cfRule>
  </conditionalFormatting>
  <conditionalFormatting sqref="AP27">
    <cfRule type="containsText" dxfId="29" priority="102" operator="containsText" text="Catastrófico">
      <formula>NOT(ISERROR(SEARCH("Catastrófico",AP27)))</formula>
    </cfRule>
    <cfRule type="containsText" dxfId="28" priority="101" operator="containsText" text="Mayor">
      <formula>NOT(ISERROR(SEARCH("Mayor",AP27)))</formula>
    </cfRule>
    <cfRule type="containsText" dxfId="27" priority="99" operator="containsText" text="Menor">
      <formula>NOT(ISERROR(SEARCH("Menor",AP27)))</formula>
    </cfRule>
    <cfRule type="containsText" dxfId="26" priority="98" operator="containsText" text="Leve">
      <formula>NOT(ISERROR(SEARCH("Leve",AP27)))</formula>
    </cfRule>
  </conditionalFormatting>
  <conditionalFormatting sqref="AP30">
    <cfRule type="containsText" dxfId="25" priority="9" operator="containsText" text="Catastrófico">
      <formula>NOT(ISERROR(SEARCH("Catastrófico",AP30)))</formula>
    </cfRule>
    <cfRule type="containsText" dxfId="24" priority="8" operator="containsText" text="Mayor">
      <formula>NOT(ISERROR(SEARCH("Mayor",AP30)))</formula>
    </cfRule>
    <cfRule type="containsText" dxfId="23" priority="7" operator="containsText" text="Moderado">
      <formula>NOT(ISERROR(SEARCH("Moderado",AP30)))</formula>
    </cfRule>
    <cfRule type="containsText" dxfId="22" priority="6" operator="containsText" text="Menor">
      <formula>NOT(ISERROR(SEARCH("Menor",AP30)))</formula>
    </cfRule>
    <cfRule type="containsText" dxfId="21" priority="5" operator="containsText" text="Leve">
      <formula>NOT(ISERROR(SEARCH("Leve",AP30)))</formula>
    </cfRule>
  </conditionalFormatting>
  <conditionalFormatting sqref="AP18:AQ18">
    <cfRule type="containsText" dxfId="20" priority="1246" operator="containsText" text="Moderado">
      <formula>NOT(ISERROR(SEARCH("Moderado",AP18)))</formula>
    </cfRule>
  </conditionalFormatting>
  <conditionalFormatting sqref="AP21:AQ21">
    <cfRule type="containsText" dxfId="19" priority="1093" operator="containsText" text="Moderado">
      <formula>NOT(ISERROR(SEARCH("Moderado",AP21)))</formula>
    </cfRule>
  </conditionalFormatting>
  <conditionalFormatting sqref="AP24:AQ24">
    <cfRule type="containsText" dxfId="18" priority="126" operator="containsText" text="Moderado">
      <formula>NOT(ISERROR(SEARCH("Moderado",AP24)))</formula>
    </cfRule>
  </conditionalFormatting>
  <conditionalFormatting sqref="AP27:AQ27">
    <cfRule type="containsText" dxfId="17" priority="100" operator="containsText" text="Moderado">
      <formula>NOT(ISERROR(SEARCH("Moderado",AP27)))</formula>
    </cfRule>
  </conditionalFormatting>
  <conditionalFormatting sqref="AQ15 AQ18">
    <cfRule type="containsText" dxfId="16" priority="1304" operator="containsText" text="Bajo">
      <formula>NOT(ISERROR(SEARCH("Bajo",AQ15)))</formula>
    </cfRule>
    <cfRule type="containsText" dxfId="15" priority="1305" operator="containsText" text="Alto">
      <formula>NOT(ISERROR(SEARCH("Alto",AQ15)))</formula>
    </cfRule>
    <cfRule type="containsText" dxfId="14" priority="1306" operator="containsText" text="Extremo">
      <formula>NOT(ISERROR(SEARCH("Extremo",AQ15)))</formula>
    </cfRule>
  </conditionalFormatting>
  <conditionalFormatting sqref="AQ15">
    <cfRule type="containsText" dxfId="13" priority="1303" operator="containsText" text="Moderado">
      <formula>NOT(ISERROR(SEARCH("Moderado",AQ15)))</formula>
    </cfRule>
  </conditionalFormatting>
  <conditionalFormatting sqref="AQ21">
    <cfRule type="containsText" dxfId="12" priority="1120" operator="containsText" text="Alto">
      <formula>NOT(ISERROR(SEARCH("Alto",AQ21)))</formula>
    </cfRule>
    <cfRule type="containsText" dxfId="11" priority="1119" operator="containsText" text="Bajo">
      <formula>NOT(ISERROR(SEARCH("Bajo",AQ21)))</formula>
    </cfRule>
    <cfRule type="containsText" dxfId="10" priority="1121" operator="containsText" text="Extremo">
      <formula>NOT(ISERROR(SEARCH("Extremo",AQ21)))</formula>
    </cfRule>
  </conditionalFormatting>
  <conditionalFormatting sqref="AQ24">
    <cfRule type="containsText" dxfId="9" priority="149" operator="containsText" text="Extremo">
      <formula>NOT(ISERROR(SEARCH("Extremo",AQ24)))</formula>
    </cfRule>
    <cfRule type="containsText" dxfId="8" priority="148" operator="containsText" text="Alto">
      <formula>NOT(ISERROR(SEARCH("Alto",AQ24)))</formula>
    </cfRule>
    <cfRule type="containsText" dxfId="7" priority="147" operator="containsText" text="Bajo">
      <formula>NOT(ISERROR(SEARCH("Bajo",AQ24)))</formula>
    </cfRule>
  </conditionalFormatting>
  <conditionalFormatting sqref="AQ27">
    <cfRule type="containsText" dxfId="6" priority="121" operator="containsText" text="Bajo">
      <formula>NOT(ISERROR(SEARCH("Bajo",AQ27)))</formula>
    </cfRule>
    <cfRule type="containsText" dxfId="5" priority="122" operator="containsText" text="Alto">
      <formula>NOT(ISERROR(SEARCH("Alto",AQ27)))</formula>
    </cfRule>
    <cfRule type="containsText" dxfId="4" priority="123" operator="containsText" text="Extremo">
      <formula>NOT(ISERROR(SEARCH("Extremo",AQ27)))</formula>
    </cfRule>
  </conditionalFormatting>
  <conditionalFormatting sqref="AQ30">
    <cfRule type="containsText" dxfId="3" priority="4" operator="containsText" text="Extremo">
      <formula>NOT(ISERROR(SEARCH("Extremo",AQ30)))</formula>
    </cfRule>
    <cfRule type="containsText" dxfId="2" priority="2" operator="containsText" text="Bajo">
      <formula>NOT(ISERROR(SEARCH("Bajo",AQ30)))</formula>
    </cfRule>
    <cfRule type="containsText" dxfId="1" priority="1" operator="containsText" text="Moderado">
      <formula>NOT(ISERROR(SEARCH("Moderado",AQ30)))</formula>
    </cfRule>
    <cfRule type="containsText" dxfId="0" priority="3" operator="containsText" text="Alto">
      <formula>NOT(ISERROR(SEARCH("Alto",AQ30)))</formula>
    </cfRule>
  </conditionalFormatting>
  <dataValidations count="17">
    <dataValidation type="list" allowBlank="1" showInputMessage="1" showErrorMessage="1" error="Seleccione un area de impacto" sqref="D15:D32" xr:uid="{00000000-0002-0000-0000-00000F000000}">
      <formula1>"afectación económica,afectación reputacional,afectación económica y reputacional,efecto dañoso"</formula1>
    </dataValidation>
    <dataValidation type="list" allowBlank="1" showInputMessage="1" showErrorMessage="1" error="Seleccione un tipo de riesgo" sqref="I15:I17" xr:uid="{00000000-0002-0000-0000-000010000000}">
      <formula1>"Gestión,Corrupción,Seguridad de la Información,Ambiental,Seguridad y Salud en el Trabajo,Fiscal"</formula1>
    </dataValidation>
    <dataValidation type="list" allowBlank="1" showInputMessage="1" showErrorMessage="1" error="Seleccione una clasificación del riesgo" sqref="J21:J29" xr:uid="{83E555AF-F7B8-40A8-A303-2E3DD8F800DD}">
      <formula1>"Ejecución y administración de procesos,Fraude externo,Fraude interno,Fallas tecnológicas,Relaciones laborales,Usuarios, productos y prácticas,Daños a activos fijos/eventos externos"</formula1>
    </dataValidation>
    <dataValidation type="list" allowBlank="1" showInputMessage="1" showErrorMessage="1" error="Seleccione una clasificación del riesgo" sqref="J15:J20 J30:J32" xr:uid="{00000000-0002-0000-0000-000006000000}">
      <mc:AlternateContent xmlns:x12ac="http://schemas.microsoft.com/office/spreadsheetml/2011/1/ac" xmlns:mc="http://schemas.openxmlformats.org/markup-compatibility/2006">
        <mc:Choice Requires="x12ac">
          <x12ac:list>Ejecución y administración de procesos,Fraude externo,Fraude interno,Fallas tecnológicas,Relaciones laborales,"Usuarios, productos y prácticas",Daños a activos fijos/eventos externos</x12ac:list>
        </mc:Choice>
        <mc:Fallback>
          <formula1>"Ejecución y administración de procesos,Fraude externo,Fraude interno,Fallas tecnológicas,Relaciones laborales,Usuarios, productos y prácticas,Daños a activos fijos/eventos externos"</formula1>
        </mc:Fallback>
      </mc:AlternateContent>
    </dataValidation>
    <dataValidation type="list" allowBlank="1" showInputMessage="1" showErrorMessage="1" sqref="AE15:AE32" xr:uid="{00000000-0002-0000-0000-000000000000}">
      <formula1>"Documentado,Sin documentar"</formula1>
    </dataValidation>
    <dataValidation type="list" allowBlank="1" showInputMessage="1" showErrorMessage="1" sqref="AG15:AG32" xr:uid="{00000000-0002-0000-0000-000001000000}">
      <formula1>"Continua,Aleatoria"</formula1>
    </dataValidation>
    <dataValidation type="list" allowBlank="1" showInputMessage="1" showErrorMessage="1" sqref="AI15:AI32" xr:uid="{00000000-0002-0000-0000-000002000000}">
      <formula1>"Con registro,Sin registro"</formula1>
    </dataValidation>
    <dataValidation type="list" allowBlank="1" showInputMessage="1" showErrorMessage="1" sqref="AC15:AC32" xr:uid="{00000000-0002-0000-0000-000003000000}">
      <formula1>"Automático,Manual"</formula1>
    </dataValidation>
    <dataValidation type="list" allowBlank="1" showInputMessage="1" showErrorMessage="1" error="Seleccione un factor de riesgo" sqref="C15:C32" xr:uid="{00000000-0002-0000-0000-000004000000}">
      <formula1>"Procesos,Talento humano,Tecnología,Infraestructura,Evento externo"</formula1>
    </dataValidation>
    <dataValidation type="list" allowBlank="1" showInputMessage="1" showErrorMessage="1" error="Seleccione una frecuencia de la actividad en un periodo de un año" sqref="K15:K32" xr:uid="{00000000-0002-0000-0000-000007000000}">
      <formula1>"Máximo 2 veces,Entre 3 a 24 veces,Entre 24 a 500 veces,Entre 500 a 5000 veces,Mas de 5000 veces"</formula1>
    </dataValidation>
    <dataValidation type="list" allowBlank="1" showInputMessage="1" showErrorMessage="1" error="Seleccione una afectación económica y/o reputacional" sqref="L15:L32" xr:uid="{00000000-0002-0000-0000-000008000000}">
      <formula1>"Menor a 10 SMLMV o afectación a un área/proceso,Entre 10 y 50 SMLMV o afectación interna,Entre 50 y 100 SMLMV o afectación con algunos usuarios,Entre 100 y 500 SMLMV o fectación a nivel municipal/departamental,Mayor a 500 SMLMV o afectación nacional"</formula1>
    </dataValidation>
    <dataValidation type="list" allowBlank="1" showInputMessage="1" showErrorMessage="1" error="Seleccione una opción de tratamiento" sqref="R15:R32" xr:uid="{00000000-0002-0000-0000-000009000000}">
      <formula1>"Aceptar,Evitar,Compartir / Transferir,Reducir"</formula1>
    </dataValidation>
    <dataValidation type="list" allowBlank="1" showInputMessage="1" showErrorMessage="1" error="Seleccione si la posible afectación, cuenta con seguro o póliza" sqref="S15:S32" xr:uid="{00000000-0002-0000-0000-00000A000000}">
      <formula1>"Si,No"</formula1>
    </dataValidation>
    <dataValidation type="decimal" allowBlank="1" showInputMessage="1" showErrorMessage="1" error="Digite el porcentaje de la cobertura del seguro o póliza" sqref="T15:T29" xr:uid="{00000000-0002-0000-0000-00000B000000}">
      <formula1>0</formula1>
      <formula2>1</formula2>
    </dataValidation>
    <dataValidation type="list" allowBlank="1" showInputMessage="1" showErrorMessage="1" error="Seleccione el tipo de control" sqref="AA15:AA32" xr:uid="{00000000-0002-0000-0000-00000C000000}">
      <formula1>"Preventivo,Detectivo,Correctivo"</formula1>
    </dataValidation>
    <dataValidation type="list" allowBlank="1" showInputMessage="1" showErrorMessage="1" error="Seleccione el estado del plan de tratamiento" sqref="BC15:BC32" xr:uid="{00000000-0002-0000-0000-00000D000000}">
      <formula1>"En implementación,En ejecución,En seguimiento,Terminado"</formula1>
    </dataValidation>
    <dataValidation type="list" allowBlank="1" showInputMessage="1" showErrorMessage="1" error="Seleccione un tipo de riesgo" sqref="I18:I32" xr:uid="{00000000-0002-0000-0000-00000E000000}">
      <formula1>"Gestión,Corrupción,Seguridad de la Información,Ambiental,Laboral,Fiscal"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Castro Montealegre</dc:creator>
  <cp:lastModifiedBy>JENNY CAROLINA MINA PEREZ</cp:lastModifiedBy>
  <dcterms:created xsi:type="dcterms:W3CDTF">2023-04-12T21:27:57Z</dcterms:created>
  <dcterms:modified xsi:type="dcterms:W3CDTF">2025-05-08T16:10:50Z</dcterms:modified>
</cp:coreProperties>
</file>