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ORTIZN\Downloads\"/>
    </mc:Choice>
  </mc:AlternateContent>
  <xr:revisionPtr revIDLastSave="0" documentId="13_ncr:1_{6B8C9429-3E8D-442E-83B8-872A6040FE26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" l="1"/>
  <c r="O15" i="1"/>
  <c r="P15" i="1"/>
  <c r="AO19" i="1"/>
  <c r="AH20" i="1"/>
  <c r="AF20" i="1"/>
  <c r="AD20" i="1"/>
  <c r="AB20" i="1"/>
  <c r="AH19" i="1"/>
  <c r="AF19" i="1"/>
  <c r="AD19" i="1"/>
  <c r="AB19" i="1"/>
  <c r="Y20" i="1"/>
  <c r="P19" i="1"/>
  <c r="O19" i="1"/>
  <c r="M19" i="1"/>
  <c r="N19" i="1" s="1"/>
  <c r="G19" i="1"/>
  <c r="G17" i="1"/>
  <c r="G15" i="1"/>
  <c r="Y18" i="1"/>
  <c r="Y16" i="1"/>
  <c r="AB15" i="1"/>
  <c r="AL19" i="1" l="1"/>
  <c r="AM19" i="1" s="1"/>
  <c r="AP19" i="1"/>
  <c r="Q19" i="1"/>
  <c r="Y17" i="1"/>
  <c r="AQ19" i="1" l="1"/>
  <c r="AJ18" i="1"/>
  <c r="AH18" i="1"/>
  <c r="AF18" i="1"/>
  <c r="AD18" i="1"/>
  <c r="AB18" i="1"/>
  <c r="AJ17" i="1"/>
  <c r="AH17" i="1"/>
  <c r="AF17" i="1"/>
  <c r="AD17" i="1"/>
  <c r="AB17" i="1"/>
  <c r="P17" i="1"/>
  <c r="O17" i="1"/>
  <c r="AN17" i="1" s="1"/>
  <c r="AN18" i="1" s="1"/>
  <c r="M17" i="1"/>
  <c r="AK17" i="1" l="1"/>
  <c r="AK18" i="1" s="1"/>
  <c r="AO17" i="1"/>
  <c r="AP17" i="1" s="1"/>
  <c r="N17" i="1"/>
  <c r="Q17" i="1" s="1"/>
  <c r="AL17" i="1" l="1"/>
  <c r="AJ16" i="1"/>
  <c r="AH16" i="1"/>
  <c r="AF16" i="1"/>
  <c r="AD16" i="1"/>
  <c r="AB16" i="1"/>
  <c r="AJ15" i="1"/>
  <c r="AH15" i="1"/>
  <c r="AF15" i="1"/>
  <c r="AD15" i="1"/>
  <c r="Y15" i="1"/>
  <c r="AN15" i="1"/>
  <c r="AN16" i="1" s="1"/>
  <c r="M15" i="1"/>
  <c r="N15" i="1" l="1"/>
  <c r="Q15" i="1" s="1"/>
  <c r="AK15" i="1"/>
  <c r="AK16" i="1" s="1"/>
  <c r="AM17" i="1"/>
  <c r="AQ17" i="1" s="1"/>
  <c r="AO15" i="1" l="1"/>
  <c r="AP15" i="1" s="1"/>
  <c r="AL15" i="1" l="1"/>
  <c r="AM15" i="1" l="1"/>
  <c r="AQ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Galarza</author>
  </authors>
  <commentList>
    <comment ref="BB15" authorId="0" shapeId="0" xr:uid="{400C2DDF-AB60-444A-9D13-103A9B7166E5}">
      <text>
        <r>
          <rPr>
            <b/>
            <sz val="9"/>
            <color indexed="81"/>
            <rFont val="Tahoma"/>
            <family val="2"/>
          </rPr>
          <t>LORENA LA OFICINA DE GESTIÓN DE RIESGO YA HIZO ESTE SEGUIMIENTO ? Porque sino debemos ampliar la fecha con el consentimiento de ellos, ya que se va actualizar nuevamente.. O nos si se pueda..</t>
        </r>
      </text>
    </comment>
    <comment ref="BB17" authorId="0" shapeId="0" xr:uid="{B2883A6E-32B4-4958-AB02-54C8702314A3}">
      <text>
        <r>
          <rPr>
            <b/>
            <sz val="9"/>
            <color indexed="81"/>
            <rFont val="Tahoma"/>
            <family val="2"/>
          </rPr>
          <t>LORENA LA OFICINA DE GESTIÓN DE RIESGO YA HIZO ESTE SEGUIMIENTO ? Porque sino debemos ampliar la fecha con el consentimiento de ellos, ya que se va actualizar nuevamente.. O nos si se pueda..</t>
        </r>
      </text>
    </comment>
    <comment ref="BB19" authorId="0" shapeId="0" xr:uid="{2E1B6ECA-46EC-4965-A438-7CDD904866DC}">
      <text>
        <r>
          <rPr>
            <b/>
            <sz val="9"/>
            <color indexed="81"/>
            <rFont val="Tahoma"/>
            <family val="2"/>
          </rPr>
          <t>LORENA LA OFICINA DE GESTIÓN DE RIESGO YA HIZO ESTE SEGUIMIENTO ? Porque sino debemos ampliar la fecha con el consentimiento de ellos, ya que se va actualizar nuevamente.. O nos si se pueda..</t>
        </r>
      </text>
    </comment>
  </commentList>
</comments>
</file>

<file path=xl/sharedStrings.xml><?xml version="1.0" encoding="utf-8"?>
<sst xmlns="http://schemas.openxmlformats.org/spreadsheetml/2006/main" count="209" uniqueCount="153">
  <si>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</si>
  <si>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</si>
  <si>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</si>
  <si>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</si>
  <si>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</si>
  <si>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</si>
  <si>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</si>
  <si>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</si>
  <si>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</si>
  <si>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</si>
  <si>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</si>
  <si>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</si>
  <si>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</si>
  <si>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</si>
  <si>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</si>
  <si>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</si>
  <si>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</si>
  <si>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</si>
  <si>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</si>
  <si>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</si>
  <si>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</si>
  <si>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</si>
  <si>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</si>
  <si>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</si>
  <si>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</si>
  <si>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</si>
  <si>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</si>
  <si>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</si>
  <si>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</si>
  <si>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</si>
  <si>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</si>
  <si>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</si>
  <si>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</si>
  <si>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</si>
  <si>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</si>
  <si>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</si>
  <si>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</si>
  <si>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</si>
  <si>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</si>
  <si>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</si>
  <si>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</si>
  <si>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</si>
  <si>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</si>
  <si>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</si>
  <si>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</si>
  <si>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</si>
  <si>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</si>
  <si>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</si>
  <si>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</si>
  <si>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</si>
  <si>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EVALUACIÓN DE RIESGO</t>
  </si>
  <si>
    <t>TRATAMIENTO DEL RIESGO</t>
  </si>
  <si>
    <t>SEGUIMIENTO Y REVISIÓN</t>
  </si>
  <si>
    <t>R2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</si>
  <si>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</si>
  <si>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</si>
  <si>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</si>
  <si>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</si>
  <si>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</si>
  <si>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</si>
  <si>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Administrar, controlar y conservar la información documental del Instituto, a través de la planificación, manejo y organización de la documentación producida y recibida, desde su origen hasta su disposición final, con el fin de facilitar su utilización y 
conservación y dar cumplimiento a los fines institucionales.</t>
  </si>
  <si>
    <t>GESTIÓN DOCUMENTAL</t>
  </si>
  <si>
    <t>afectación reputacional</t>
  </si>
  <si>
    <t>afectación económica y reputacional</t>
  </si>
  <si>
    <t>Gestión</t>
  </si>
  <si>
    <t>Ejecución y administración de procesos</t>
  </si>
  <si>
    <t>Procesos</t>
  </si>
  <si>
    <t>Entre 50 y 100 SMLMV o afectación con algunos usuarios</t>
  </si>
  <si>
    <t>Entre 500 a 5000 veces</t>
  </si>
  <si>
    <t>Reducir</t>
  </si>
  <si>
    <t>Infraestructura</t>
  </si>
  <si>
    <t>Seguridad de la Información</t>
  </si>
  <si>
    <t>Jefe Oficina Gestión del riesgo</t>
  </si>
  <si>
    <t>No</t>
  </si>
  <si>
    <t>Preventivo</t>
  </si>
  <si>
    <t>Manual</t>
  </si>
  <si>
    <t>Documentado</t>
  </si>
  <si>
    <t>Continua</t>
  </si>
  <si>
    <t>Con registro</t>
  </si>
  <si>
    <t>Aleatoria</t>
  </si>
  <si>
    <t>Profesional Universitario 219-01 - Gestión Documental</t>
  </si>
  <si>
    <t>Profesional 219-01 - Gestión documental</t>
  </si>
  <si>
    <t>Sin documentar</t>
  </si>
  <si>
    <t xml:space="preserve">realiza seguimiento y actualización de la matriz de aspectos legales </t>
  </si>
  <si>
    <t>sanciones legales a la entidad</t>
  </si>
  <si>
    <t>* Aplicación del compendio normativo en materia de gestión documental 
* Referente y asesor para otras entidades
* Certificación ISO 30300: 2011</t>
  </si>
  <si>
    <t xml:space="preserve">*Registro de asistencia
*Registro fotográficos  </t>
  </si>
  <si>
    <t xml:space="preserve">* Registros de asistencia
* Registros fotográficos </t>
  </si>
  <si>
    <t xml:space="preserve">Humanos
Tecnológicos
Económicos 
 </t>
  </si>
  <si>
    <t xml:space="preserve">Humanos
Tecnológicos
Económicos 
 Logísticos </t>
  </si>
  <si>
    <t xml:space="preserve">Almacenamiento del archivo central e histórico </t>
  </si>
  <si>
    <t xml:space="preserve">con el fin de adoptar la disposiciones normativas en la materia de disposición y almacenamiento del archivo. </t>
  </si>
  <si>
    <t xml:space="preserve">*matriz de aspectos legales actualizada </t>
  </si>
  <si>
    <t xml:space="preserve">Adecuación y mejoramiento del 100% del archivo central e histórico (instalaciones) </t>
  </si>
  <si>
    <t xml:space="preserve">Humanos
</t>
  </si>
  <si>
    <t xml:space="preserve">* matriz de aspectos legales actualizada </t>
  </si>
  <si>
    <t xml:space="preserve">Humanos
Tecnológicos
económico
logísticos 
</t>
  </si>
  <si>
    <t xml:space="preserve">Profesional 219-01 - Gestión documental/Dirección Administrativa/ Gerencia </t>
  </si>
  <si>
    <t>Profesional 219-01 - Gestión documental y equipo de trabajo</t>
  </si>
  <si>
    <t>mayo a diciembre del 2025</t>
  </si>
  <si>
    <t>enero a diciembre de 2025</t>
  </si>
  <si>
    <t xml:space="preserve">Mayo - diciembre del 2025 </t>
  </si>
  <si>
    <t>Mayo a diciembre de 2025</t>
  </si>
  <si>
    <t>En implementación</t>
  </si>
  <si>
    <t xml:space="preserve">*Archivo central gestionado en un 70% / 100% del archivo central 
* Archivo histórico gestionado en un 20%  / 100% Archivo histórico </t>
  </si>
  <si>
    <t>Dirección Administrativa
Profesional 219-01 - Gestión documental</t>
  </si>
  <si>
    <t xml:space="preserve">Realizar adecuaciones locativas y compra de mobiliario y herramientas ambientales para la adecuada disposición del archivo central e histórico </t>
  </si>
  <si>
    <t xml:space="preserve">con el fin de garantizar la integridad y debida custodia del mismo, de conformidad con la normatividad que regula el Archivo General de la Nación. </t>
  </si>
  <si>
    <t>* comunicaciones internas 
* mesas de trabajo 
* Informe solicitando ampliación del archivo
*Conceptos técnicos</t>
  </si>
  <si>
    <t xml:space="preserve">Se verificará normatividad actualizada , sobre los ocho procesos de gestión documental según el decreto 1080 del 2015, con el fin de nutrir la matriz de aspectos legales del proceso. </t>
  </si>
  <si>
    <t xml:space="preserve">  realiza asesorías y/o sensibilización por dependencias </t>
  </si>
  <si>
    <t xml:space="preserve">con el fin de exponer los cambios o ajustes en las políticas internas, o debida gestión de archivo de las dependencias. </t>
  </si>
  <si>
    <t>Capacitación al personal de Infibague incluyendo contratistas sobre normas y procedimientos en gestión documental</t>
  </si>
  <si>
    <t>Análisis del riesgo</t>
  </si>
  <si>
    <t>Opción(es) de tratamiento</t>
  </si>
  <si>
    <t>Área(s) de impacto</t>
  </si>
  <si>
    <t>Opción(es)</t>
  </si>
  <si>
    <t>Descripción del control</t>
  </si>
  <si>
    <t>multas, sanciones legales, por daño o afectación en el archivo central e histórico derivado de la mala disposición del mismo; perdida del patrimonio histórico documental de la ESPI - INFIBAGUÉ</t>
  </si>
  <si>
    <t xml:space="preserve"> insuficiencia del espacio asignado para el almacenamiento del mismo, y/o incumplimiento de normatividad de almacenamiento del espacio asignado. </t>
  </si>
  <si>
    <t xml:space="preserve">
*Registro fotográfico
* Presupuestos 
* Trabajos locativos, adecuaciones, contratos de obra y suministros </t>
  </si>
  <si>
    <t xml:space="preserve">* Se realizará solicitud a la alta gerencia exponiendo la necesidad y condiciones  del archivo y la deficiencia en la capacidad de almacenamiento a corto, mediano y largo plazo, por lo que se hace apremiante  la ampliación de la capacidad del mismo, con el fin de cumplir con las disposiciones legales en cuanto a gestión del archivo central e histórico, y garantizar la integridad del mismo. </t>
  </si>
  <si>
    <t xml:space="preserve">* Conservación de archivos documentales 
* Mejoramiento locativo de conformidad con normatividad vigente, y mobiliario. 
* Certificación ISO 30300: 2011
</t>
  </si>
  <si>
    <t>realiza la clasificación, ordenación y descripción del fondo acumulado y organización del archivo de gestión.</t>
  </si>
  <si>
    <t xml:space="preserve"> de conformidad con las disposiciones reglamentarias y normativa del Archivo General de la Nación.</t>
  </si>
  <si>
    <t xml:space="preserve">
* Registros fotográficos 
*Comunicaciones internas y externas 
* expedientes 
*Inventarios Documentales 
</t>
  </si>
  <si>
    <t>* Archivo documental 
* Expedientes.
*Inventarios Documentales
*Archivo Total de la ESPI - INFIBAGUÉ</t>
  </si>
  <si>
    <t>R3</t>
  </si>
  <si>
    <t>Lineamientos técnicos para la preservación, gestión y administración de la información electrónica en los sistemas de información y en las plataformas de Gestión de Contenidos Empresariales (ECM) adoptadas por INFIBAGUÉ</t>
  </si>
  <si>
    <t>Tecnología</t>
  </si>
  <si>
    <t>La carencia de directrices técnicas normalizadas, la insuficiente capacitación en prácticas archivísticas y tecnológicas, junto con la exposición a riesgos informáticos y la debilidad en los mecanismos de control de acceso, trazabilidad, confidencialidad y disponibilidad, afectan significativamente la gestión integral de los documentos electrónicos.</t>
  </si>
  <si>
    <t>Fallas tecnológicas</t>
  </si>
  <si>
    <t>Entre 100 y 500 SMLMV o fectación a nivel municipal/departamental</t>
  </si>
  <si>
    <t xml:space="preserve">Se realiza en coordinación con el personal de planta de la entidad y de apoyo de personal idóneo y competente Ley 1408 del 2010, para la clasificación, ordenación y descripción del fondo acumulado  y disposición final de la documentación según las tablas de retención documental y valoración documental. </t>
  </si>
  <si>
    <t xml:space="preserve">Acompañamiento y asesoría en la organización del fondo acumulado de la ESPI -  INFIBAGUÉ, depuración y organización de los archivos de gestión y 
transferencias documentales al 
archivo central según los Instrumentos Archivísticos. </t>
  </si>
  <si>
    <t>falta de depuración y organización del fondo acumulado con personal idóneo y competente, la inasistencia a los programas de capacitación, la falta de acompañamiento o asesoría y uso de personal no capacitado (pasantes) o cambios en el personal ya capacitado</t>
  </si>
  <si>
    <t>Garantizando la conservación, integridad, autenticidad, accesibilidad y disponibilidad continua de los documentos electrónicos e información digital de la entidad a lo largo del tiempo, asegurando que permanezcan legibles, utilizables y confiables para la gestión administrativa de INFIBAGUÉ</t>
  </si>
  <si>
    <t>*Modelo de requisitos MOREQ
*Acta de aprobación del comité IGYD.  
*Registro de asistencia de la difusión</t>
  </si>
  <si>
    <t xml:space="preserve">*Expedientes eletronicos en un  70% / 100% del sistema de información implementado 
</t>
  </si>
  <si>
    <t>Es fundamental establecer políticas claras de gestión documental que definan lineamientos para el manejo, acceso y preservación de los documentos digitales. Además, se debe capacitar al personal responsable en buenas prácticas archivísticas y seguridad digital, garantizando así una gestión adecuada. La implementación de sistemas confiables de respaldo, con copias de seguridad periódicas almacenadas en lugares seguros, es esencial para proteger la información frente a posibles pérdidas</t>
  </si>
  <si>
    <t xml:space="preserve">¨*Plan de preservación digital a largo plazo
*Actas de reuniones del equipo interdisciplinario
* Registros de asistencia
* Registros fotográficos </t>
  </si>
  <si>
    <t xml:space="preserve">Elaborar y aplicar el Modelo de Requisitos para la Gestión de Documentos Electrónicos de Archivo, aprobado por parte de INFIBAGUÉ  - Contar con las matriz de riesgo para los expedientes electrónicos de archivo. </t>
  </si>
  <si>
    <t xml:space="preserve">Es necesario contar con un equipo interdisciplinario, entre archivistas, ingenieros, programadora,  para poder controlar los accesos y permisos, restringiendo y monitoreando quién puede manejar los documentos electrónicos. La adopción de estándares y formatos abiertos asegura la legibilidad y compatibilidad a largo plazo. Para mantener la integridad de la información, se debe monitorear y actualizar la infraestructura tecnológica, evitando fallas y vulnerabilidades. Finalmente, la realización de auditorías periódicas permite evaluar el estado de la información y la efectividad de los procesos de preservación implementados.
</t>
  </si>
  <si>
    <t>Elaboración del plan de preservación digital a largo plazo según la metodología del Archivo General de la Nación.</t>
  </si>
  <si>
    <t>*Plan de preservación digital a largo plazo
*Acta de aprobación del comité IGYD.  
*Registro de asistencia de la difusión</t>
  </si>
  <si>
    <t xml:space="preserve">¨*Modelo de requisitos MOREQ
*Actas de reuniones del equipo interdisciplinario
* Registros de asistencia
* Registros fotográficos </t>
  </si>
  <si>
    <t>La problemática actual de hacinamiento que presenta el Archivo Central e Histórico fue puesta en conocimiento del Comité Institucional de Gestión y Desempeño, siendo expuesta ante el gerente y el equipo directivo para su análisis y toma de decisiones.</t>
  </si>
  <si>
    <t>* indicador 1: 100%
*indicador 2: 20%</t>
  </si>
  <si>
    <t>* Aplicación del compendio normativo en materia de gestión documental 
* Referente y asesor para otras entidades
* Certificación ISO 30300: 2011
*NTC-ISO 30301:2013
*NTC-ISO 13008:2014 
*NTC-ISO 16363:2017</t>
  </si>
  <si>
    <t>Dirección Administrativa
Oficina Asesora Gestión Tecnologica y Transformación Digital
Grupo de Gestión Documental.</t>
  </si>
  <si>
    <t>* indicador 1: 60%
*indicador 2: 0%</t>
  </si>
  <si>
    <t>Se llevó a cabo la capacitación a todo el personal de infibague incluyendo contratistas y personal de planta, durante la cual se socializaron los lineamientos y procedimientos relacionados con la gestión documental.</t>
  </si>
  <si>
    <t>Se llevó a cabo una jornada de capacitación dirigida a la totalidad del personal de INFIBAGUÉ, en la cual se socializaron y reforzaron las buenas prácticas archivísticas relacionadas con la gestión, acceso, uso y preservación de los documentos digitales.
Asimismo, en el mes de noviembre se realizó una reunión con la Dirección de Servicios Administrativos y los grupos de Gestión Tecnológica y Planeación, con el propósito de analizar y coordinar la implementación de un nuevo software institucional para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</si>
</sst>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9" fontId="6" fillId="3" borderId="5" xfId="1" applyFont="1" applyFill="1" applyBorder="1" applyAlignment="1" applyProtection="1">
      <alignment horizontal="center" vertical="center" wrapText="1"/>
    </xf>
    <xf numFmtId="9" fontId="6" fillId="3" borderId="1" xfId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71438</xdr:rowOff>
    </xdr:from>
    <xdr:to>
      <xdr:col>1</xdr:col>
      <xdr:colOff>1178719</xdr:colOff>
      <xdr:row>3</xdr:row>
      <xdr:rowOff>139946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1438"/>
          <a:ext cx="1762125" cy="723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0"/>
  <sheetViews>
    <sheetView tabSelected="1" topLeftCell="AP1" zoomScale="80" zoomScaleNormal="80" workbookViewId="0">
      <selection activeCell="AU19" sqref="AU19"/>
    </sheetView>
  </sheetViews>
  <sheetFormatPr baseColWidth="10" defaultColWidth="10.85546875" defaultRowHeight="14.25" x14ac:dyDescent="0.2"/>
  <cols>
    <col min="1" max="1" width="10.85546875" style="1" customWidth="1"/>
    <col min="2" max="2" width="23.85546875" style="1" customWidth="1"/>
    <col min="3" max="3" width="16.28515625" style="1" customWidth="1"/>
    <col min="4" max="4" width="16.140625" style="1" customWidth="1"/>
    <col min="5" max="5" width="19" style="1" customWidth="1"/>
    <col min="6" max="6" width="30.28515625" style="1" customWidth="1"/>
    <col min="7" max="7" width="50.5703125" style="1" customWidth="1"/>
    <col min="8" max="8" width="26.28515625" style="1" customWidth="1"/>
    <col min="9" max="9" width="17" style="1" customWidth="1"/>
    <col min="10" max="10" width="19.42578125" style="1" customWidth="1"/>
    <col min="11" max="11" width="20.42578125" style="1" customWidth="1"/>
    <col min="12" max="12" width="21.42578125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16.4257812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2.28515625" style="1" customWidth="1"/>
    <col min="23" max="23" width="27.140625" style="1" customWidth="1"/>
    <col min="24" max="24" width="33" style="1" customWidth="1"/>
    <col min="25" max="25" width="45.42578125" style="1" customWidth="1"/>
    <col min="26" max="26" width="23.1406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hidden="1" customWidth="1"/>
    <col min="37" max="37" width="10.85546875" style="1" hidden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16.140625" style="1" customWidth="1"/>
    <col min="43" max="43" width="18.85546875" style="1" customWidth="1"/>
    <col min="44" max="44" width="24.5703125" style="1" customWidth="1"/>
    <col min="45" max="45" width="19.140625" style="1" customWidth="1"/>
    <col min="46" max="46" width="10.85546875" style="1" customWidth="1"/>
    <col min="47" max="47" width="49.5703125" style="1" customWidth="1"/>
    <col min="48" max="48" width="18.5703125" style="1" customWidth="1"/>
    <col min="49" max="49" width="21.140625" style="1" customWidth="1"/>
    <col min="50" max="50" width="27.7109375" style="1" customWidth="1"/>
    <col min="51" max="51" width="20.7109375" style="1" customWidth="1"/>
    <col min="52" max="52" width="19.7109375" style="1" customWidth="1"/>
    <col min="53" max="53" width="20.42578125" style="1" customWidth="1"/>
    <col min="54" max="54" width="16.28515625" style="1" bestFit="1" customWidth="1"/>
    <col min="55" max="55" width="47.5703125" style="1" customWidth="1"/>
    <col min="56" max="16384" width="10.85546875" style="1"/>
  </cols>
  <sheetData>
    <row r="1" spans="1:56" customFormat="1" ht="15" customHeight="1" x14ac:dyDescent="0.25">
      <c r="A1" s="88"/>
      <c r="B1" s="88"/>
      <c r="C1" s="88"/>
      <c r="D1" s="88"/>
      <c r="E1" s="60" t="s">
        <v>0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2"/>
      <c r="BC1" s="32" t="s">
        <v>1</v>
      </c>
      <c r="BD1" s="1"/>
    </row>
    <row r="2" spans="1:56" customFormat="1" ht="18" customHeight="1" x14ac:dyDescent="0.25">
      <c r="A2" s="88"/>
      <c r="B2" s="88"/>
      <c r="C2" s="88"/>
      <c r="D2" s="88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33" t="s">
        <v>4</v>
      </c>
      <c r="BD2" s="1"/>
    </row>
    <row r="3" spans="1:56" customFormat="1" ht="18.75" customHeight="1" x14ac:dyDescent="0.25">
      <c r="A3" s="88"/>
      <c r="B3" s="88"/>
      <c r="C3" s="88"/>
      <c r="D3" s="88"/>
      <c r="E3" s="66" t="s">
        <v>2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8"/>
      <c r="BC3" s="34" t="s">
        <v>59</v>
      </c>
      <c r="BD3" s="1"/>
    </row>
    <row r="4" spans="1:56" customFormat="1" ht="14.25" customHeight="1" x14ac:dyDescent="0.25">
      <c r="A4" s="88"/>
      <c r="B4" s="88"/>
      <c r="C4" s="88"/>
      <c r="D4" s="88"/>
      <c r="E4" s="69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1"/>
      <c r="BC4" s="33" t="s">
        <v>3</v>
      </c>
      <c r="BD4" s="1"/>
    </row>
    <row r="5" spans="1:56" s="5" customFormat="1" ht="18.75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</row>
    <row r="6" spans="1:56" ht="20.25" customHeight="1" x14ac:dyDescent="0.2">
      <c r="A6" s="57" t="s">
        <v>15</v>
      </c>
      <c r="B6" s="57"/>
      <c r="C6" s="57"/>
      <c r="D6" s="74" t="s">
        <v>61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17"/>
    </row>
    <row r="7" spans="1:56" s="6" customFormat="1" ht="20.25" customHeight="1" x14ac:dyDescent="0.35">
      <c r="B7" s="7"/>
      <c r="C7" s="7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4"/>
    </row>
    <row r="8" spans="1:56" ht="29.25" customHeight="1" x14ac:dyDescent="0.2">
      <c r="A8" s="57" t="s">
        <v>16</v>
      </c>
      <c r="B8" s="57"/>
      <c r="C8" s="57"/>
      <c r="D8" s="74" t="s">
        <v>60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17"/>
    </row>
    <row r="9" spans="1:56" s="6" customFormat="1" ht="18.75" customHeight="1" x14ac:dyDescent="0.35">
      <c r="B9" s="7"/>
      <c r="C9" s="7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1:56" ht="21.75" customHeight="1" x14ac:dyDescent="0.2">
      <c r="A10" s="57" t="s">
        <v>45</v>
      </c>
      <c r="B10" s="57"/>
      <c r="C10" s="57"/>
      <c r="D10" s="74" t="s">
        <v>80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17"/>
    </row>
    <row r="11" spans="1:56" s="6" customFormat="1" ht="24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4"/>
    </row>
    <row r="12" spans="1:56" s="10" customFormat="1" ht="15.75" customHeight="1" thickBot="1" x14ac:dyDescent="0.3">
      <c r="A12" s="91" t="s">
        <v>50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  <c r="R12" s="97" t="s">
        <v>51</v>
      </c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9"/>
      <c r="BA12" s="75" t="s">
        <v>52</v>
      </c>
      <c r="BB12" s="76"/>
      <c r="BC12" s="77"/>
      <c r="BD12" s="9"/>
    </row>
    <row r="13" spans="1:56" s="21" customFormat="1" ht="27" customHeight="1" x14ac:dyDescent="0.25">
      <c r="A13" s="78" t="s">
        <v>18</v>
      </c>
      <c r="B13" s="79"/>
      <c r="C13" s="79"/>
      <c r="D13" s="79"/>
      <c r="E13" s="79"/>
      <c r="F13" s="79"/>
      <c r="G13" s="80"/>
      <c r="H13" s="78" t="s">
        <v>113</v>
      </c>
      <c r="I13" s="79"/>
      <c r="J13" s="79"/>
      <c r="K13" s="79"/>
      <c r="L13" s="80"/>
      <c r="M13" s="78" t="s">
        <v>27</v>
      </c>
      <c r="N13" s="79"/>
      <c r="O13" s="79"/>
      <c r="P13" s="79"/>
      <c r="Q13" s="80"/>
      <c r="R13" s="78" t="s">
        <v>114</v>
      </c>
      <c r="S13" s="79"/>
      <c r="T13" s="80"/>
      <c r="U13" s="78" t="s">
        <v>49</v>
      </c>
      <c r="V13" s="79"/>
      <c r="W13" s="79"/>
      <c r="X13" s="79"/>
      <c r="Y13" s="79"/>
      <c r="Z13" s="80"/>
      <c r="AA13" s="84" t="s">
        <v>31</v>
      </c>
      <c r="AB13" s="94"/>
      <c r="AC13" s="94"/>
      <c r="AD13" s="85"/>
      <c r="AE13" s="84" t="s">
        <v>32</v>
      </c>
      <c r="AF13" s="94"/>
      <c r="AG13" s="94"/>
      <c r="AH13" s="94"/>
      <c r="AI13" s="94"/>
      <c r="AJ13" s="85"/>
      <c r="AK13" s="78" t="s">
        <v>48</v>
      </c>
      <c r="AL13" s="79"/>
      <c r="AM13" s="79"/>
      <c r="AN13" s="79"/>
      <c r="AO13" s="79"/>
      <c r="AP13" s="79"/>
      <c r="AQ13" s="80"/>
      <c r="AR13" s="84" t="s">
        <v>36</v>
      </c>
      <c r="AS13" s="85"/>
      <c r="AT13" s="84" t="s">
        <v>47</v>
      </c>
      <c r="AU13" s="94"/>
      <c r="AV13" s="94"/>
      <c r="AW13" s="94"/>
      <c r="AX13" s="94"/>
      <c r="AY13" s="94"/>
      <c r="AZ13" s="85"/>
      <c r="BA13" s="86" t="s">
        <v>9</v>
      </c>
      <c r="BB13" s="89" t="s">
        <v>40</v>
      </c>
      <c r="BC13" s="72" t="s">
        <v>39</v>
      </c>
      <c r="BD13" s="11"/>
    </row>
    <row r="14" spans="1:56" customFormat="1" ht="69" customHeight="1" thickBot="1" x14ac:dyDescent="0.3">
      <c r="A14" s="12" t="s">
        <v>34</v>
      </c>
      <c r="B14" s="13" t="s">
        <v>19</v>
      </c>
      <c r="C14" s="13" t="s">
        <v>7</v>
      </c>
      <c r="D14" s="13" t="s">
        <v>115</v>
      </c>
      <c r="E14" s="13" t="s">
        <v>58</v>
      </c>
      <c r="F14" s="13" t="s">
        <v>6</v>
      </c>
      <c r="G14" s="14" t="s">
        <v>5</v>
      </c>
      <c r="H14" s="15" t="s">
        <v>57</v>
      </c>
      <c r="I14" s="13" t="s">
        <v>54</v>
      </c>
      <c r="J14" s="13" t="s">
        <v>8</v>
      </c>
      <c r="K14" s="13" t="s">
        <v>23</v>
      </c>
      <c r="L14" s="14" t="s">
        <v>55</v>
      </c>
      <c r="M14" s="95" t="s">
        <v>22</v>
      </c>
      <c r="N14" s="96"/>
      <c r="O14" s="96" t="s">
        <v>21</v>
      </c>
      <c r="P14" s="96"/>
      <c r="Q14" s="14" t="s">
        <v>20</v>
      </c>
      <c r="R14" s="15" t="s">
        <v>116</v>
      </c>
      <c r="S14" s="13" t="s">
        <v>56</v>
      </c>
      <c r="T14" s="35" t="s">
        <v>35</v>
      </c>
      <c r="U14" s="37" t="s">
        <v>17</v>
      </c>
      <c r="V14" s="36" t="s">
        <v>9</v>
      </c>
      <c r="W14" s="36" t="s">
        <v>41</v>
      </c>
      <c r="X14" s="36" t="s">
        <v>42</v>
      </c>
      <c r="Y14" s="36" t="s">
        <v>117</v>
      </c>
      <c r="Z14" s="35" t="s">
        <v>43</v>
      </c>
      <c r="AA14" s="12" t="s">
        <v>24</v>
      </c>
      <c r="AB14" s="18"/>
      <c r="AC14" s="16" t="s">
        <v>11</v>
      </c>
      <c r="AD14" s="19"/>
      <c r="AE14" s="12" t="s">
        <v>12</v>
      </c>
      <c r="AF14" s="18"/>
      <c r="AG14" s="16" t="s">
        <v>13</v>
      </c>
      <c r="AH14" s="18"/>
      <c r="AI14" s="16" t="s">
        <v>14</v>
      </c>
      <c r="AJ14" s="20"/>
      <c r="AK14" s="15"/>
      <c r="AL14" s="96" t="s">
        <v>28</v>
      </c>
      <c r="AM14" s="96"/>
      <c r="AN14" s="13"/>
      <c r="AO14" s="96" t="s">
        <v>29</v>
      </c>
      <c r="AP14" s="96"/>
      <c r="AQ14" s="14" t="s">
        <v>30</v>
      </c>
      <c r="AR14" s="15" t="s">
        <v>38</v>
      </c>
      <c r="AS14" s="14" t="s">
        <v>37</v>
      </c>
      <c r="AT14" s="12" t="s">
        <v>25</v>
      </c>
      <c r="AU14" s="36" t="s">
        <v>39</v>
      </c>
      <c r="AV14" s="36" t="s">
        <v>46</v>
      </c>
      <c r="AW14" s="36" t="s">
        <v>26</v>
      </c>
      <c r="AX14" s="36" t="s">
        <v>43</v>
      </c>
      <c r="AY14" s="13" t="s">
        <v>44</v>
      </c>
      <c r="AZ14" s="14" t="s">
        <v>10</v>
      </c>
      <c r="BA14" s="87"/>
      <c r="BB14" s="90"/>
      <c r="BC14" s="73"/>
    </row>
    <row r="15" spans="1:56" s="27" customFormat="1" ht="129" customHeight="1" thickBot="1" x14ac:dyDescent="0.3">
      <c r="A15" s="58" t="s">
        <v>33</v>
      </c>
      <c r="B15" s="104" t="s">
        <v>90</v>
      </c>
      <c r="C15" s="104" t="s">
        <v>70</v>
      </c>
      <c r="D15" s="104" t="s">
        <v>63</v>
      </c>
      <c r="E15" s="104" t="s">
        <v>118</v>
      </c>
      <c r="F15" s="104" t="s">
        <v>119</v>
      </c>
      <c r="G15" s="105" t="str">
        <f>+IF(OR(D15&lt;&gt;"",E15&lt;&gt;"",F15&lt;&gt;""),CONCATENATE("Posibilidad de ",D15," por ",E15," debido a ",F15),"")</f>
        <v xml:space="preserve">Posibilidad de afectación económica y reputacional por multas, sanciones legales, por daño o afectación en el archivo central e histórico derivado de la mala disposición del mismo; perdida del patrimonio histórico documental de la ESPI - INFIBAGUÉ debido a  insuficiencia del espacio asignado para el almacenamiento del mismo, y/o incumplimiento de normatividad de almacenamiento del espacio asignado. </v>
      </c>
      <c r="H15" s="106" t="s">
        <v>122</v>
      </c>
      <c r="I15" s="104" t="s">
        <v>64</v>
      </c>
      <c r="J15" s="104" t="s">
        <v>65</v>
      </c>
      <c r="K15" s="104" t="s">
        <v>68</v>
      </c>
      <c r="L15" s="104" t="s">
        <v>67</v>
      </c>
      <c r="M15" s="51">
        <f>+IF(K15="Máximo 2 veces",0.2,IF(K15="Entre 3 a 24 veces",0.4,IF(K15="Entre 24 a 500 veces",0.6,IF(K15="Entre 500 a 5000 veces",0.8,IF(K15="Mas de 5000 veces",1,"")))))</f>
        <v>0.8</v>
      </c>
      <c r="N15" s="53" t="str">
        <f>+IF(M15="","",IF(M15&gt;0.8,"Muy Alta",IF(AND(M15&lt;=0.8,M15&gt;0.6),"Alta",IF(AND(M15&lt;=0.6,M15&gt;0.4),"Media",IF(AND(M15&lt;=0.4,M15&gt;0.2),"Baja","Muy Baja")))))</f>
        <v>Alta</v>
      </c>
      <c r="O15" s="51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0.6</v>
      </c>
      <c r="P15" s="55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Moderado</v>
      </c>
      <c r="Q15" s="53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Alto</v>
      </c>
      <c r="R15" s="41" t="s">
        <v>69</v>
      </c>
      <c r="S15" s="41" t="s">
        <v>73</v>
      </c>
      <c r="T15" s="50">
        <v>0</v>
      </c>
      <c r="U15" s="28">
        <v>1</v>
      </c>
      <c r="V15" s="100" t="s">
        <v>105</v>
      </c>
      <c r="W15" s="100" t="s">
        <v>106</v>
      </c>
      <c r="X15" s="100" t="s">
        <v>107</v>
      </c>
      <c r="Y15" s="112" t="str">
        <f t="shared" ref="Y15:Y16" si="0">CONCATENATE(V15,W15,X15)</f>
        <v xml:space="preserve">Dirección Administrativa
Profesional 219-01 - Gestión documentalRealizar adecuaciones locativas y compra de mobiliario y herramientas ambientales para la adecuada disposición del archivo central e histórico con el fin de garantizar la integridad y debida custodia del mismo, de conformidad con la normatividad que regula el Archivo General de la Nación. </v>
      </c>
      <c r="Z15" s="100" t="s">
        <v>120</v>
      </c>
      <c r="AA15" s="24" t="s">
        <v>74</v>
      </c>
      <c r="AB15" s="30">
        <f t="shared" ref="AB15:AB18" si="1">+IF(AA15="","",IF(AA15="Preventivo",0.25,IF(AA15="Detectivo",0.15,IF(AA15="Correctivo",0.1,))))</f>
        <v>0.25</v>
      </c>
      <c r="AC15" s="24" t="s">
        <v>75</v>
      </c>
      <c r="AD15" s="25">
        <f>+IF(AC15="","",IF(AC15="Automático",0.25,IF(AC15="Manual",0.15)))</f>
        <v>0.15</v>
      </c>
      <c r="AE15" s="24" t="s">
        <v>76</v>
      </c>
      <c r="AF15" s="25">
        <f>+IF(AE15="","",IF(AE15="Documentado",0.5,IF(AE15="Sin documentar",0)))</f>
        <v>0.5</v>
      </c>
      <c r="AG15" s="24" t="s">
        <v>77</v>
      </c>
      <c r="AH15" s="25">
        <f>+IF(AG15="","",IF(AG15="Continua",0.1,IF(AG15="Aleatoria",0.05)))</f>
        <v>0.1</v>
      </c>
      <c r="AI15" s="24" t="s">
        <v>78</v>
      </c>
      <c r="AJ15" s="26">
        <f>+IF(AI15="","",IF(AI15="Con registro",0.05,IF(AI15="Sin registro",0)))</f>
        <v>0.05</v>
      </c>
      <c r="AK15" s="26">
        <f>+IF(AA15="Preventivo",M15-(SUM(AB15,AD15)*M15),IF(AA15="Detectivo",M15-(SUM(AB15,AD15)*M15),M15))</f>
        <v>0.48</v>
      </c>
      <c r="AL15" s="51">
        <f>+IF(M15="","",MIN(AK15:AK16))</f>
        <v>0.28799999999999998</v>
      </c>
      <c r="AM15" s="53" t="str">
        <f>+IF(AL15="","",IF(AL15&gt;0.8,"Muy Alta",IF(AND(AL15&lt;=0.8,AL15&gt;0.6),"Alta",IF(AND(AL15&lt;=0.6,AL15&gt;0.4),"Media",IF(AND(AL15&lt;=0.4,AL15&gt;0.2),"Baja","Muy Baja")))))</f>
        <v>Baja</v>
      </c>
      <c r="AN15" s="26">
        <f>+IF(AA15="Correctivo",O15-(SUM(AB15,AD15)*O15),O15)</f>
        <v>0.6</v>
      </c>
      <c r="AO15" s="51">
        <f>+IF(L15="","",MIN(AN16:AN16))</f>
        <v>0.6</v>
      </c>
      <c r="AP15" s="55" t="str">
        <f>+IF(AO15="","",IF(AO15&gt;0.8,"Catastrófico",IF(AND(AO15&lt;=0.8,AO15&gt;0.6),"Mayor",IF(AND(AO15&lt;=0.6,AO15&gt;0.4),"Moderado",IF(AND(AO15&lt;=0.4,AO15&gt;0.2),"Menor","Leve")))))</f>
        <v>Moderado</v>
      </c>
      <c r="AQ15" s="53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Moderado</v>
      </c>
      <c r="AR15" s="81" t="s">
        <v>93</v>
      </c>
      <c r="AS15" s="83">
        <v>0</v>
      </c>
      <c r="AT15" s="103">
        <v>1</v>
      </c>
      <c r="AU15" s="23" t="s">
        <v>121</v>
      </c>
      <c r="AV15" s="23" t="s">
        <v>96</v>
      </c>
      <c r="AW15" s="23" t="s">
        <v>99</v>
      </c>
      <c r="AX15" s="23" t="s">
        <v>108</v>
      </c>
      <c r="AY15" s="22" t="s">
        <v>97</v>
      </c>
      <c r="AZ15" s="22" t="s">
        <v>103</v>
      </c>
      <c r="BA15" s="41" t="s">
        <v>72</v>
      </c>
      <c r="BB15" s="101">
        <v>45991</v>
      </c>
      <c r="BC15" s="43" t="s">
        <v>146</v>
      </c>
    </row>
    <row r="16" spans="1:56" s="27" customFormat="1" ht="115.5" customHeight="1" thickBot="1" x14ac:dyDescent="0.3">
      <c r="A16" s="59"/>
      <c r="B16" s="107"/>
      <c r="C16" s="107"/>
      <c r="D16" s="107"/>
      <c r="E16" s="107"/>
      <c r="F16" s="107"/>
      <c r="G16" s="108"/>
      <c r="H16" s="109"/>
      <c r="I16" s="107"/>
      <c r="J16" s="107"/>
      <c r="K16" s="107"/>
      <c r="L16" s="107"/>
      <c r="M16" s="52"/>
      <c r="N16" s="54"/>
      <c r="O16" s="52"/>
      <c r="P16" s="56"/>
      <c r="Q16" s="54"/>
      <c r="R16" s="42"/>
      <c r="S16" s="42"/>
      <c r="T16" s="50"/>
      <c r="U16" s="28">
        <v>2</v>
      </c>
      <c r="V16" s="100" t="s">
        <v>105</v>
      </c>
      <c r="W16" s="100" t="s">
        <v>83</v>
      </c>
      <c r="X16" s="100" t="s">
        <v>91</v>
      </c>
      <c r="Y16" s="112" t="str">
        <f t="shared" si="0"/>
        <v xml:space="preserve">Dirección Administrativa
Profesional 219-01 - Gestión documentalrealiza seguimiento y actualización de la matriz de aspectos legales con el fin de adoptar la disposiciones normativas en la materia de disposición y almacenamiento del archivo. </v>
      </c>
      <c r="Z16" s="100" t="s">
        <v>92</v>
      </c>
      <c r="AA16" s="29" t="s">
        <v>74</v>
      </c>
      <c r="AB16" s="30">
        <f t="shared" si="1"/>
        <v>0.25</v>
      </c>
      <c r="AC16" s="29" t="s">
        <v>75</v>
      </c>
      <c r="AD16" s="30">
        <f t="shared" ref="AD16:AD18" si="2">+IF(AC16="","",IF(AC16="Automático",0.25,IF(AC16="Manual",0.15)))</f>
        <v>0.15</v>
      </c>
      <c r="AE16" s="29" t="s">
        <v>76</v>
      </c>
      <c r="AF16" s="30">
        <f t="shared" ref="AF16:AF18" si="3">+IF(AE16="","",IF(AE16="Documentado",0.5,IF(AE16="Sin documentar",0)))</f>
        <v>0.5</v>
      </c>
      <c r="AG16" s="29" t="s">
        <v>77</v>
      </c>
      <c r="AH16" s="30">
        <f t="shared" ref="AH16:AH18" si="4">+IF(AG16="","",IF(AG16="Continua",0.1,IF(AG16="Aleatoria",0.05)))</f>
        <v>0.1</v>
      </c>
      <c r="AI16" s="29" t="s">
        <v>78</v>
      </c>
      <c r="AJ16" s="31">
        <f t="shared" ref="AJ16:AJ18" si="5">+IF(AI16="","",IF(AI16="Con registro",0.05,IF(AI16="Sin registro",0)))</f>
        <v>0.05</v>
      </c>
      <c r="AK16" s="26">
        <f>+IF(AA16="Preventivo",AK15-(SUM(AB16,AD16)*AK15),IF(AA16="Detectivo",AK15-(SUM(AB16,AD16)*AK15),AK15))</f>
        <v>0.28799999999999998</v>
      </c>
      <c r="AL16" s="52"/>
      <c r="AM16" s="54"/>
      <c r="AN16" s="26">
        <f>+IF(AA16="Correctivo",AN15-(SUM(AB16,AD16)*AN15),AN15)</f>
        <v>0.6</v>
      </c>
      <c r="AO16" s="52"/>
      <c r="AP16" s="56"/>
      <c r="AQ16" s="54"/>
      <c r="AR16" s="82"/>
      <c r="AS16" s="82"/>
      <c r="AT16" s="100">
        <v>2</v>
      </c>
      <c r="AU16" s="100" t="s">
        <v>109</v>
      </c>
      <c r="AV16" s="23" t="s">
        <v>94</v>
      </c>
      <c r="AW16" s="23" t="s">
        <v>100</v>
      </c>
      <c r="AX16" s="23" t="s">
        <v>95</v>
      </c>
      <c r="AY16" s="22" t="s">
        <v>81</v>
      </c>
      <c r="AZ16" s="23" t="s">
        <v>103</v>
      </c>
      <c r="BA16" s="42"/>
      <c r="BB16" s="102"/>
      <c r="BC16" s="44"/>
    </row>
    <row r="17" spans="1:55" s="27" customFormat="1" ht="112.5" customHeight="1" thickBot="1" x14ac:dyDescent="0.3">
      <c r="A17" s="58" t="s">
        <v>53</v>
      </c>
      <c r="B17" s="104" t="s">
        <v>134</v>
      </c>
      <c r="C17" s="104" t="s">
        <v>66</v>
      </c>
      <c r="D17" s="104" t="s">
        <v>62</v>
      </c>
      <c r="E17" s="104" t="s">
        <v>84</v>
      </c>
      <c r="F17" s="104" t="s">
        <v>135</v>
      </c>
      <c r="G17" s="110" t="str">
        <f>+IF(OR(D17&lt;&gt;"",E17&lt;&gt;"",F17&lt;&gt;""),CONCATENATE("Posibilidad de ",D17," por ",E17," debido a ",F17),"")</f>
        <v>Posibilidad de afectación reputacional por sanciones legales a la entidad debido a falta de depuración y organización del fondo acumulado con personal idóneo y competente, la inasistencia a los programas de capacitación, la falta de acompañamiento o asesoría y uso de personal no capacitado (pasantes) o cambios en el personal ya capacitado</v>
      </c>
      <c r="H17" s="107" t="s">
        <v>85</v>
      </c>
      <c r="I17" s="104" t="s">
        <v>71</v>
      </c>
      <c r="J17" s="104" t="s">
        <v>65</v>
      </c>
      <c r="K17" s="104" t="s">
        <v>68</v>
      </c>
      <c r="L17" s="104" t="s">
        <v>67</v>
      </c>
      <c r="M17" s="51">
        <f>+IF(K17="Máximo 2 veces",0.2,IF(K17="Entre 3 a 24 veces",0.4,IF(K17="Entre 24 a 500 veces",0.6,IF(K17="Entre 500 a 5000 veces",0.8,IF(K17="Mas de 5000 veces",1,"")))))</f>
        <v>0.8</v>
      </c>
      <c r="N17" s="53" t="str">
        <f>+IF(M17="","",IF(M17&gt;0.8,"Muy Alta",IF(AND(M17&lt;=0.8,M17&gt;0.6),"Alta",IF(AND(M17&lt;=0.6,M17&gt;0.4),"Media",IF(AND(M17&lt;=0.4,M17&gt;0.2),"Baja","Muy Baja")))))</f>
        <v>Alta</v>
      </c>
      <c r="O17" s="51">
        <f>+IF(L17="Menor a 10 SMLMV o afectación a un área/proceso",0.2,IF(L17="Entre 10 y 50 SMLMV o afectación interna",0.4,IF(L17="Entre 50 y 100 SMLMV o afectación con algunos usuarios",0.6,IF(L17="Entre 100 y 500 SMLMV o fectación a nivel municipal/departamental",0.8,IF(L17="Mayor a 500 SMLMV o afectación nacional",1,"")))))</f>
        <v>0.6</v>
      </c>
      <c r="P17" s="55" t="str">
        <f>+IF(L17="Menor a 10 SMLMV o afectación a un área/proceso","Leve",IF(L17="Entre 10 y 50 SMLMV o afectación interna","Menor",IF(L17="Entre 50 y 100 SMLMV o afectación con algunos usuarios","Moderado",IF(L17="Entre 100 y 500 SMLMV o fectación a nivel municipal/departamental","Mayor",IF(L17="Mayor a 500 SMLMV o afectación nacional","Catastrófico","")))))</f>
        <v>Moderado</v>
      </c>
      <c r="Q17" s="53" t="str">
        <f>+IF(OR(K17="",L17=""),"",IF(AND(P17="Catastrófico",N17&lt;&gt;""),"Extremo",IF(AND(P17="Mayor",N17&lt;&gt;""),"Alto",IF(AND(N17="Muy Alta",O17&gt;0.1,O17&lt;0.7),"Alto",IF(AND(N17="Alta",P17="Moderado"),"Alto",IF(O17*M17&lt;0.1,"Bajo",IF(AND(N17="Alta",O17&lt;0.5),"Moderado",IF(AND(N17="Media",O17&lt;0.7),"Moderado",IF(AND(N17="Baja",OR(P17="Moderado",P17="Menor")),"Moderado",IF(AND(N17="Muy Baja",P17="Moderado"),"Moderado",))))))))))</f>
        <v>Alto</v>
      </c>
      <c r="R17" s="41" t="s">
        <v>69</v>
      </c>
      <c r="S17" s="41" t="s">
        <v>73</v>
      </c>
      <c r="T17" s="50">
        <v>0</v>
      </c>
      <c r="U17" s="28">
        <v>1</v>
      </c>
      <c r="V17" s="100" t="s">
        <v>105</v>
      </c>
      <c r="W17" s="100" t="s">
        <v>110</v>
      </c>
      <c r="X17" s="100" t="s">
        <v>111</v>
      </c>
      <c r="Y17" s="112" t="str">
        <f>CONCATENATE(V17,W17,X17)</f>
        <v xml:space="preserve">Dirección Administrativa
Profesional 219-01 - Gestión documental  realiza asesorías y/o sensibilización por dependencias con el fin de exponer los cambios o ajustes en las políticas internas, o debida gestión de archivo de las dependencias. </v>
      </c>
      <c r="Z17" s="100" t="s">
        <v>86</v>
      </c>
      <c r="AA17" s="24" t="s">
        <v>74</v>
      </c>
      <c r="AB17" s="25">
        <f>+IF(AA17="","",IF(AA17="Preventivo",0.25,IF(AA17="Detectivo",0.15,IF(AA17="Correctivo",0.1,))))</f>
        <v>0.25</v>
      </c>
      <c r="AC17" s="24" t="s">
        <v>75</v>
      </c>
      <c r="AD17" s="25">
        <f>+IF(AC17="","",IF(AC17="Automático",0.25,IF(AC17="Manual",0.15)))</f>
        <v>0.15</v>
      </c>
      <c r="AE17" s="24" t="s">
        <v>82</v>
      </c>
      <c r="AF17" s="25">
        <f>+IF(AE17="","",IF(AE17="Documentado",0.5,IF(AE17="Sin documentar",0)))</f>
        <v>0</v>
      </c>
      <c r="AG17" s="24" t="s">
        <v>79</v>
      </c>
      <c r="AH17" s="25">
        <f>+IF(AG17="","",IF(AG17="Continua",0.1,IF(AG17="Aleatoria",0.05)))</f>
        <v>0.05</v>
      </c>
      <c r="AI17" s="24" t="s">
        <v>78</v>
      </c>
      <c r="AJ17" s="26">
        <f>+IF(AI17="","",IF(AI17="Con registro",0.05,IF(AI17="Sin registro",0)))</f>
        <v>0.05</v>
      </c>
      <c r="AK17" s="26">
        <f>+IF(AA17="Preventivo",M17-(SUM(AB17,AD17)*M17),IF(AA17="Detectivo",M17-(SUM(AB17,AD17)*M17),M17))</f>
        <v>0.48</v>
      </c>
      <c r="AL17" s="51">
        <f>+IF(M17="","",MIN(AK17:AK18))</f>
        <v>0.28799999999999998</v>
      </c>
      <c r="AM17" s="53" t="str">
        <f>+IF(AL17="","",IF(AL17&gt;0.8,"Muy Alta",IF(AND(AL17&lt;=0.8,AL17&gt;0.6),"Alta",IF(AND(AL17&lt;=0.6,AL17&gt;0.4),"Media",IF(AND(AL17&lt;=0.4,AL17&gt;0.2),"Baja","Muy Baja")))))</f>
        <v>Baja</v>
      </c>
      <c r="AN17" s="26">
        <f>+IF(AA17="Correctivo",O17-(SUM(AB17,AD17)*O17),O17)</f>
        <v>0.6</v>
      </c>
      <c r="AO17" s="51">
        <f>+IF(L17="","",MIN(AN18:AN18))</f>
        <v>0.6</v>
      </c>
      <c r="AP17" s="55" t="str">
        <f>+IF(AO17="","",IF(AO17&gt;0.8,"Catastrófico",IF(AND(AO17&lt;=0.8,AO17&gt;0.6),"Mayor",IF(AND(AO17&lt;=0.6,AO17&gt;0.4),"Moderado",IF(AND(AO17&lt;=0.4,AO17&gt;0.2),"Menor","Leve")))))</f>
        <v>Moderado</v>
      </c>
      <c r="AQ17" s="53" t="str">
        <f t="shared" ref="AQ17" si="6">+IF(OR(AL17="",AO17=""),"",IF(AND(AP17="Catastrófico",AM17&lt;&gt;""),"Extremo",IF(AND(AP17="Mayor",AM17&lt;&gt;""),"Alto",IF(AND(AM17="Muy Alta",AO17&gt;0.1,AO17&lt;0.7),"Alto",IF(AND(AM17="Alta",AP17="Moderado"),"Alto",IF(AO17*AL17&lt;0.1,"Bajo",IF(AND(AM17="Alta",AO17&lt;0.5),"Moderado",IF(AND(AM17="Media",AO17&lt;0.7),"Moderado",IF(AND(AM17="Baja",OR(AP17="Moderado",AP17="Menor")),"Moderado",IF(AND(AM17="Muy Baja",AP17="Moderado"),"Moderado",))))))))))</f>
        <v>Moderado</v>
      </c>
      <c r="AR17" s="42" t="s">
        <v>104</v>
      </c>
      <c r="AS17" s="42" t="s">
        <v>147</v>
      </c>
      <c r="AT17" s="103">
        <v>1</v>
      </c>
      <c r="AU17" s="23" t="s">
        <v>112</v>
      </c>
      <c r="AV17" s="22" t="s">
        <v>88</v>
      </c>
      <c r="AW17" s="22" t="s">
        <v>101</v>
      </c>
      <c r="AX17" s="22" t="s">
        <v>87</v>
      </c>
      <c r="AY17" s="22" t="s">
        <v>81</v>
      </c>
      <c r="AZ17" s="22" t="s">
        <v>103</v>
      </c>
      <c r="BA17" s="41" t="s">
        <v>72</v>
      </c>
      <c r="BB17" s="101">
        <v>45991</v>
      </c>
      <c r="BC17" s="43" t="s">
        <v>151</v>
      </c>
    </row>
    <row r="18" spans="1:55" s="27" customFormat="1" ht="122.25" customHeight="1" thickBot="1" x14ac:dyDescent="0.3">
      <c r="A18" s="59"/>
      <c r="B18" s="107"/>
      <c r="C18" s="107"/>
      <c r="D18" s="107"/>
      <c r="E18" s="107"/>
      <c r="F18" s="107"/>
      <c r="G18" s="111"/>
      <c r="H18" s="107"/>
      <c r="I18" s="107"/>
      <c r="J18" s="107"/>
      <c r="K18" s="107"/>
      <c r="L18" s="107"/>
      <c r="M18" s="52"/>
      <c r="N18" s="54"/>
      <c r="O18" s="52"/>
      <c r="P18" s="56"/>
      <c r="Q18" s="54"/>
      <c r="R18" s="42"/>
      <c r="S18" s="42"/>
      <c r="T18" s="50"/>
      <c r="U18" s="28">
        <v>2</v>
      </c>
      <c r="V18" s="100" t="s">
        <v>105</v>
      </c>
      <c r="W18" s="100" t="s">
        <v>123</v>
      </c>
      <c r="X18" s="100" t="s">
        <v>124</v>
      </c>
      <c r="Y18" s="112" t="str">
        <f>CONCATENATE(V18,W18,X18)</f>
        <v>Dirección Administrativa
Profesional 219-01 - Gestión documentalrealiza la clasificación, ordenación y descripción del fondo acumulado y organización del archivo de gestión. de conformidad con las disposiciones reglamentarias y normativa del Archivo General de la Nación.</v>
      </c>
      <c r="Z18" s="100" t="s">
        <v>126</v>
      </c>
      <c r="AA18" s="29" t="s">
        <v>74</v>
      </c>
      <c r="AB18" s="30">
        <f t="shared" si="1"/>
        <v>0.25</v>
      </c>
      <c r="AC18" s="29" t="s">
        <v>75</v>
      </c>
      <c r="AD18" s="30">
        <f t="shared" si="2"/>
        <v>0.15</v>
      </c>
      <c r="AE18" s="29" t="s">
        <v>76</v>
      </c>
      <c r="AF18" s="30">
        <f t="shared" si="3"/>
        <v>0.5</v>
      </c>
      <c r="AG18" s="29" t="s">
        <v>77</v>
      </c>
      <c r="AH18" s="30">
        <f t="shared" si="4"/>
        <v>0.1</v>
      </c>
      <c r="AI18" s="29" t="s">
        <v>78</v>
      </c>
      <c r="AJ18" s="31">
        <f t="shared" si="5"/>
        <v>0.05</v>
      </c>
      <c r="AK18" s="26">
        <f>+IF(AA18="Preventivo",AK17-(SUM(AB18,AD18)*AK17),IF(AA18="Detectivo",AK17-(SUM(AB18,AD18)*AK17),AK17))</f>
        <v>0.28799999999999998</v>
      </c>
      <c r="AL18" s="52"/>
      <c r="AM18" s="54"/>
      <c r="AN18" s="26">
        <f>+IF(AA18="Correctivo",AN17-(SUM(AB18,AD18)*AN17),AN17)</f>
        <v>0.6</v>
      </c>
      <c r="AO18" s="52"/>
      <c r="AP18" s="56"/>
      <c r="AQ18" s="54"/>
      <c r="AR18" s="42"/>
      <c r="AS18" s="42"/>
      <c r="AT18" s="100">
        <v>2</v>
      </c>
      <c r="AU18" s="100" t="s">
        <v>133</v>
      </c>
      <c r="AV18" s="22" t="s">
        <v>89</v>
      </c>
      <c r="AW18" s="23" t="s">
        <v>102</v>
      </c>
      <c r="AX18" s="103" t="s">
        <v>125</v>
      </c>
      <c r="AY18" s="22" t="s">
        <v>98</v>
      </c>
      <c r="AZ18" s="23" t="s">
        <v>103</v>
      </c>
      <c r="BA18" s="42"/>
      <c r="BB18" s="102"/>
      <c r="BC18" s="44"/>
    </row>
    <row r="19" spans="1:55" ht="199.5" customHeight="1" thickBot="1" x14ac:dyDescent="0.25">
      <c r="A19" s="58" t="s">
        <v>127</v>
      </c>
      <c r="B19" s="104" t="s">
        <v>128</v>
      </c>
      <c r="C19" s="104" t="s">
        <v>129</v>
      </c>
      <c r="D19" s="104" t="s">
        <v>63</v>
      </c>
      <c r="E19" s="104" t="s">
        <v>84</v>
      </c>
      <c r="F19" s="104" t="s">
        <v>130</v>
      </c>
      <c r="G19" s="110" t="str">
        <f>+IF(OR(D19&lt;&gt;"",E19&lt;&gt;"",F19&lt;&gt;""),CONCATENATE("Posibilidad de ",D19," por ",E19," debido a ",F19),"")</f>
        <v>Posibilidad de afectación económica y reputacional por sanciones legales a la entidad debido a La carencia de directrices técnicas normalizadas, la insuficiente capacitación en prácticas archivísticas y tecnológicas, junto con la exposición a riesgos informáticos y la debilidad en los mecanismos de control de acceso, trazabilidad, confidencialidad y disponibilidad, afectan significativamente la gestión integral de los documentos electrónicos.</v>
      </c>
      <c r="H19" s="107" t="s">
        <v>148</v>
      </c>
      <c r="I19" s="104" t="s">
        <v>71</v>
      </c>
      <c r="J19" s="104" t="s">
        <v>131</v>
      </c>
      <c r="K19" s="104" t="s">
        <v>68</v>
      </c>
      <c r="L19" s="104" t="s">
        <v>132</v>
      </c>
      <c r="M19" s="51">
        <f>+IF(K19="Máximo 2 veces",0.2,IF(K19="Entre 3 a 24 veces",0.4,IF(K19="Entre 24 a 500 veces",0.6,IF(K19="Entre 500 a 5000 veces",0.8,IF(K19="Mas de 5000 veces",1,"")))))</f>
        <v>0.8</v>
      </c>
      <c r="N19" s="53" t="str">
        <f>+IF(M19="","",IF(M19&gt;0.8,"Muy Alta",IF(AND(M19&lt;=0.8,M19&gt;0.6),"Alta",IF(AND(M19&lt;=0.6,M19&gt;0.4),"Media",IF(AND(M19&lt;=0.4,M19&gt;0.2),"Baja","Muy Baja")))))</f>
        <v>Alta</v>
      </c>
      <c r="O19" s="51">
        <f>+IF(L19="Menor a 10 SMLMV o afectación a un área/proceso",0.2,IF(L19="Entre 10 y 50 SMLMV o afectación interna",0.4,IF(L19="Entre 50 y 100 SMLMV o afectación con algunos usuarios",0.6,IF(L19="Entre 100 y 500 SMLMV o fectación a nivel municipal/departamental",0.8,IF(L19="Mayor a 500 SMLMV o afectación nacional",1,"")))))</f>
        <v>0.8</v>
      </c>
      <c r="P19" s="55" t="str">
        <f>+IF(L19="Menor a 10 SMLMV o afectación a un área/proceso","Leve",IF(L19="Entre 10 y 50 SMLMV o afectación interna","Menor",IF(L19="Entre 50 y 100 SMLMV o afectación con algunos usuarios","Moderado",IF(L19="Entre 100 y 500 SMLMV o fectación a nivel municipal/departamental","Mayor",IF(L19="Mayor a 500 SMLMV o afectación nacional","Catastrófico","")))))</f>
        <v>Mayor</v>
      </c>
      <c r="Q19" s="53" t="str">
        <f>+IF(OR(K19="",L19=""),"",IF(AND(P19="Catastrófico",N19&lt;&gt;""),"Extremo",IF(AND(P19="Mayor",N19&lt;&gt;""),"Alto",IF(AND(N19="Muy Alta",O19&gt;0.1,O19&lt;0.7),"Alto",IF(AND(N19="Alta",P19="Moderado"),"Alto",IF(O19*M19&lt;0.1,"Bajo",IF(AND(N19="Alta",O19&lt;0.5),"Moderado",IF(AND(N19="Media",O19&lt;0.7),"Moderado",IF(AND(N19="Baja",OR(P19="Moderado",P19="Menor")),"Moderado",IF(AND(N19="Muy Baja",P19="Moderado"),"Moderado",))))))))))</f>
        <v>Alto</v>
      </c>
      <c r="R19" s="41" t="s">
        <v>69</v>
      </c>
      <c r="S19" s="41" t="s">
        <v>73</v>
      </c>
      <c r="T19" s="50">
        <v>0</v>
      </c>
      <c r="U19" s="28">
        <v>1</v>
      </c>
      <c r="V19" s="100" t="s">
        <v>149</v>
      </c>
      <c r="W19" s="100" t="s">
        <v>143</v>
      </c>
      <c r="X19" s="100" t="s">
        <v>136</v>
      </c>
      <c r="Y19" s="112" t="str">
        <f>CONCATENATE(V19,W19,X19)</f>
        <v>Dirección Administrativa
Oficina Asesora Gestión Tecnologica y Transformación Digital
Grupo de Gestión Documental.Elaboración del plan de preservación digital a largo plazo según la metodología del Archivo General de la Nación.Garantizando la conservación, integridad, autenticidad, accesibilidad y disponibilidad continua de los documentos electrónicos e información digital de la entidad a lo largo del tiempo, asegurando que permanezcan legibles, utilizables y confiables para la gestión administrativa de INFIBAGUÉ</v>
      </c>
      <c r="Z19" s="100" t="s">
        <v>144</v>
      </c>
      <c r="AA19" s="24" t="s">
        <v>74</v>
      </c>
      <c r="AB19" s="25">
        <f>+IF(AA19="","",IF(AA19="Preventivo",0.25,IF(AA19="Detectivo",0.15,IF(AA19="Correctivo",0.1,))))</f>
        <v>0.25</v>
      </c>
      <c r="AC19" s="24" t="s">
        <v>75</v>
      </c>
      <c r="AD19" s="25">
        <f>+IF(AC19="","",IF(AC19="Automático",0.25,IF(AC19="Manual",0.15)))</f>
        <v>0.15</v>
      </c>
      <c r="AE19" s="24" t="s">
        <v>76</v>
      </c>
      <c r="AF19" s="25">
        <f>+IF(AE19="","",IF(AE19="Documentado",0.5,IF(AE19="Sin documentar",0)))</f>
        <v>0.5</v>
      </c>
      <c r="AG19" s="24" t="s">
        <v>79</v>
      </c>
      <c r="AH19" s="25">
        <f>+IF(AG19="","",IF(AG19="Continua",0.1,IF(AG19="Aleatoria",0.05)))</f>
        <v>0.05</v>
      </c>
      <c r="AI19" s="24" t="s">
        <v>78</v>
      </c>
      <c r="AL19" s="45">
        <f>+IF(M19="","",MIN(AK19:AK20))</f>
        <v>0</v>
      </c>
      <c r="AM19" s="47" t="str">
        <f>+IF(AL19="","",IF(AL19&gt;0.8,"Muy Alta",IF(AND(AL19&lt;=0.8,AL19&gt;0.6),"Alta",IF(AND(AL19&lt;=0.6,AL19&gt;0.4),"Media",IF(AND(AL19&lt;=0.4,AL19&gt;0.2),"Baja","Muy Baja")))))</f>
        <v>Muy Baja</v>
      </c>
      <c r="AN19" s="6"/>
      <c r="AO19" s="45">
        <f>+IF(L19="","",MIN(AN20:AN20))</f>
        <v>0</v>
      </c>
      <c r="AP19" s="45" t="str">
        <f>+IF(AO19="","",IF(AO19&gt;0.8,"Catastrófico",IF(AND(AO19&lt;=0.8,AO19&gt;0.6),"Mayor",IF(AND(AO19&lt;=0.6,AO19&gt;0.4),"Moderado",IF(AND(AO19&lt;=0.4,AO19&gt;0.2),"Menor","Leve")))))</f>
        <v>Leve</v>
      </c>
      <c r="AQ19" s="47" t="str">
        <f t="shared" ref="AQ19" si="7">+IF(OR(AL19="",AO19=""),"",IF(AND(AP19="Catastrófico",AM19&lt;&gt;""),"Extremo",IF(AND(AP19="Mayor",AM19&lt;&gt;""),"Alto",IF(AND(AM19="Muy Alta",AO19&gt;0.1,AO19&lt;0.7),"Alto",IF(AND(AM19="Alta",AP19="Moderado"),"Alto",IF(AO19*AL19&lt;0.1,"Bajo",IF(AND(AM19="Alta",AO19&lt;0.5),"Moderado",IF(AND(AM19="Media",AO19&lt;0.7),"Moderado",IF(AND(AM19="Baja",OR(AP19="Moderado",AP19="Menor")),"Moderado",IF(AND(AM19="Muy Baja",AP19="Moderado"),"Moderado",))))))))))</f>
        <v>Bajo</v>
      </c>
      <c r="AR19" s="49" t="s">
        <v>138</v>
      </c>
      <c r="AS19" s="49" t="s">
        <v>150</v>
      </c>
      <c r="AT19" s="39">
        <v>1</v>
      </c>
      <c r="AU19" s="23" t="s">
        <v>139</v>
      </c>
      <c r="AV19" s="22" t="s">
        <v>89</v>
      </c>
      <c r="AW19" s="22" t="s">
        <v>101</v>
      </c>
      <c r="AX19" s="22" t="s">
        <v>140</v>
      </c>
      <c r="AY19" s="100" t="s">
        <v>149</v>
      </c>
      <c r="AZ19" s="22" t="s">
        <v>103</v>
      </c>
      <c r="BA19" s="41" t="s">
        <v>72</v>
      </c>
      <c r="BB19" s="101">
        <v>45991</v>
      </c>
      <c r="BC19" s="43" t="s">
        <v>152</v>
      </c>
    </row>
    <row r="20" spans="1:55" ht="207" customHeight="1" x14ac:dyDescent="0.2">
      <c r="A20" s="59"/>
      <c r="B20" s="107"/>
      <c r="C20" s="107"/>
      <c r="D20" s="107"/>
      <c r="E20" s="107"/>
      <c r="F20" s="107"/>
      <c r="G20" s="111"/>
      <c r="H20" s="107"/>
      <c r="I20" s="107"/>
      <c r="J20" s="107"/>
      <c r="K20" s="107"/>
      <c r="L20" s="107"/>
      <c r="M20" s="52"/>
      <c r="N20" s="54"/>
      <c r="O20" s="52"/>
      <c r="P20" s="56"/>
      <c r="Q20" s="54"/>
      <c r="R20" s="42"/>
      <c r="S20" s="42"/>
      <c r="T20" s="50"/>
      <c r="U20" s="28">
        <v>2</v>
      </c>
      <c r="V20" s="100" t="s">
        <v>149</v>
      </c>
      <c r="W20" s="100" t="s">
        <v>141</v>
      </c>
      <c r="X20" s="100" t="s">
        <v>124</v>
      </c>
      <c r="Y20" s="112" t="str">
        <f>CONCATENATE(V20,W20,X20)</f>
        <v>Dirección Administrativa
Oficina Asesora Gestión Tecnologica y Transformación Digital
Grupo de Gestión Documental.Elaborar y aplicar el Modelo de Requisitos para la Gestión de Documentos Electrónicos de Archivo, aprobado por parte de INFIBAGUÉ  - Contar con las matriz de riesgo para los expedientes electrónicos de archivo.  de conformidad con las disposiciones reglamentarias y normativa del Archivo General de la Nación.</v>
      </c>
      <c r="Z20" s="100" t="s">
        <v>137</v>
      </c>
      <c r="AA20" s="29" t="s">
        <v>74</v>
      </c>
      <c r="AB20" s="30">
        <f t="shared" ref="AB20" si="8">+IF(AA20="","",IF(AA20="Preventivo",0.25,IF(AA20="Detectivo",0.15,IF(AA20="Correctivo",0.1,))))</f>
        <v>0.25</v>
      </c>
      <c r="AC20" s="29" t="s">
        <v>75</v>
      </c>
      <c r="AD20" s="30">
        <f t="shared" ref="AD20" si="9">+IF(AC20="","",IF(AC20="Automático",0.25,IF(AC20="Manual",0.15)))</f>
        <v>0.15</v>
      </c>
      <c r="AE20" s="29" t="s">
        <v>76</v>
      </c>
      <c r="AF20" s="30">
        <f t="shared" ref="AF20" si="10">+IF(AE20="","",IF(AE20="Documentado",0.5,IF(AE20="Sin documentar",0)))</f>
        <v>0.5</v>
      </c>
      <c r="AG20" s="29" t="s">
        <v>79</v>
      </c>
      <c r="AH20" s="30">
        <f t="shared" ref="AH20" si="11">+IF(AG20="","",IF(AG20="Continua",0.1,IF(AG20="Aleatoria",0.05)))</f>
        <v>0.05</v>
      </c>
      <c r="AI20" s="29" t="s">
        <v>78</v>
      </c>
      <c r="AL20" s="46"/>
      <c r="AM20" s="48"/>
      <c r="AN20" s="6"/>
      <c r="AO20" s="46"/>
      <c r="AP20" s="46"/>
      <c r="AQ20" s="48"/>
      <c r="AR20" s="49"/>
      <c r="AS20" s="49"/>
      <c r="AT20" s="38">
        <v>2</v>
      </c>
      <c r="AU20" s="40" t="s">
        <v>142</v>
      </c>
      <c r="AV20" s="22" t="s">
        <v>89</v>
      </c>
      <c r="AW20" s="23" t="s">
        <v>102</v>
      </c>
      <c r="AX20" s="22" t="s">
        <v>145</v>
      </c>
      <c r="AY20" s="100" t="s">
        <v>149</v>
      </c>
      <c r="AZ20" s="23" t="s">
        <v>103</v>
      </c>
      <c r="BA20" s="42"/>
      <c r="BB20" s="102"/>
      <c r="BC20" s="44"/>
    </row>
  </sheetData>
  <sheetProtection formatCells="0" formatColumns="0" formatRows="0" insertColumns="0" insertRows="0" insertHyperlinks="0" deleteColumns="0" deleteRows="0" sort="0" autoFilter="0" pivotTables="0"/>
  <dataConsolidate/>
  <mergeCells count="119">
    <mergeCell ref="A19:A20"/>
    <mergeCell ref="B19:B20"/>
    <mergeCell ref="C19:C20"/>
    <mergeCell ref="O17:O18"/>
    <mergeCell ref="P17:P18"/>
    <mergeCell ref="Q17:Q18"/>
    <mergeCell ref="R17:R18"/>
    <mergeCell ref="S17:S18"/>
    <mergeCell ref="D19:D20"/>
    <mergeCell ref="E19:E20"/>
    <mergeCell ref="F19:F20"/>
    <mergeCell ref="G19:G20"/>
    <mergeCell ref="A1:D4"/>
    <mergeCell ref="BB15:BB16"/>
    <mergeCell ref="BB13:BB14"/>
    <mergeCell ref="AQ17:AQ18"/>
    <mergeCell ref="AR17:AR18"/>
    <mergeCell ref="AS17:AS18"/>
    <mergeCell ref="BA17:BA18"/>
    <mergeCell ref="A12:Q12"/>
    <mergeCell ref="AT13:AZ13"/>
    <mergeCell ref="M14:N14"/>
    <mergeCell ref="AL14:AM14"/>
    <mergeCell ref="AO14:AP14"/>
    <mergeCell ref="O14:P14"/>
    <mergeCell ref="AE13:AJ13"/>
    <mergeCell ref="AA13:AD13"/>
    <mergeCell ref="R12:AZ12"/>
    <mergeCell ref="E15:E16"/>
    <mergeCell ref="D15:D16"/>
    <mergeCell ref="H15:H16"/>
    <mergeCell ref="AQ15:AQ16"/>
    <mergeCell ref="AR13:AS13"/>
    <mergeCell ref="BA15:BA16"/>
    <mergeCell ref="H13:L13"/>
    <mergeCell ref="BA13:BA14"/>
    <mergeCell ref="N15:N16"/>
    <mergeCell ref="M15:M16"/>
    <mergeCell ref="K15:K16"/>
    <mergeCell ref="J15:J16"/>
    <mergeCell ref="AP15:AP16"/>
    <mergeCell ref="AO15:AO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BB17:BB18"/>
    <mergeCell ref="BC17:BC18"/>
    <mergeCell ref="T17:T18"/>
    <mergeCell ref="AL17:AL18"/>
    <mergeCell ref="AM17:AM18"/>
    <mergeCell ref="AO17:AO18"/>
    <mergeCell ref="AP17:AP18"/>
    <mergeCell ref="E1:BB2"/>
    <mergeCell ref="E3:BB4"/>
    <mergeCell ref="J17:J18"/>
    <mergeCell ref="K17:K18"/>
    <mergeCell ref="L17:L18"/>
    <mergeCell ref="M17:M18"/>
    <mergeCell ref="N17:N18"/>
    <mergeCell ref="BC13:BC14"/>
    <mergeCell ref="D6:BC6"/>
    <mergeCell ref="D8:BC8"/>
    <mergeCell ref="D10:BC10"/>
    <mergeCell ref="BC15:BC16"/>
    <mergeCell ref="BA12:BC12"/>
    <mergeCell ref="U13:Z13"/>
    <mergeCell ref="AR15:AR16"/>
    <mergeCell ref="AS15:AS16"/>
    <mergeCell ref="AK13:AQ13"/>
    <mergeCell ref="A6:C6"/>
    <mergeCell ref="A8:C8"/>
    <mergeCell ref="A10:C10"/>
    <mergeCell ref="AM15:AM16"/>
    <mergeCell ref="AL15:AL16"/>
    <mergeCell ref="R15:R16"/>
    <mergeCell ref="Q15:Q16"/>
    <mergeCell ref="P15:P16"/>
    <mergeCell ref="O15:O16"/>
    <mergeCell ref="S15:S16"/>
    <mergeCell ref="T15:T16"/>
    <mergeCell ref="B15:B16"/>
    <mergeCell ref="C15:C16"/>
    <mergeCell ref="G15:G16"/>
    <mergeCell ref="A15:A16"/>
    <mergeCell ref="F15:F16"/>
    <mergeCell ref="M13:Q13"/>
    <mergeCell ref="R13:T13"/>
    <mergeCell ref="A13:G13"/>
    <mergeCell ref="I15:I16"/>
    <mergeCell ref="L15:L16"/>
    <mergeCell ref="M19:M20"/>
    <mergeCell ref="N19:N20"/>
    <mergeCell ref="O19:O20"/>
    <mergeCell ref="P19:P20"/>
    <mergeCell ref="Q19:Q20"/>
    <mergeCell ref="H19:H20"/>
    <mergeCell ref="I19:I20"/>
    <mergeCell ref="J19:J20"/>
    <mergeCell ref="K19:K20"/>
    <mergeCell ref="L19:L20"/>
    <mergeCell ref="BA19:BA20"/>
    <mergeCell ref="BB19:BB20"/>
    <mergeCell ref="BC19:BC20"/>
    <mergeCell ref="AO19:AO20"/>
    <mergeCell ref="AP19:AP20"/>
    <mergeCell ref="AQ19:AQ20"/>
    <mergeCell ref="AR19:AR20"/>
    <mergeCell ref="AS19:AS20"/>
    <mergeCell ref="R19:R20"/>
    <mergeCell ref="S19:S20"/>
    <mergeCell ref="T19:T20"/>
    <mergeCell ref="AL19:AL20"/>
    <mergeCell ref="AM19:AM20"/>
  </mergeCells>
  <phoneticPr fontId="15" type="noConversion"/>
  <conditionalFormatting sqref="N15">
    <cfRule type="containsText" dxfId="75" priority="210" operator="containsText" text="Muy Baja">
      <formula>NOT(ISERROR(SEARCH("Muy Baja",N15)))</formula>
    </cfRule>
    <cfRule type="containsText" dxfId="74" priority="214" operator="containsText" text="Muy Alta">
      <formula>NOT(ISERROR(SEARCH("Muy Alta",N15)))</formula>
    </cfRule>
    <cfRule type="containsText" dxfId="73" priority="213" operator="containsText" text="Alta">
      <formula>NOT(ISERROR(SEARCH("Alta",N15)))</formula>
    </cfRule>
    <cfRule type="containsText" dxfId="72" priority="212" operator="containsText" text="Media">
      <formula>NOT(ISERROR(SEARCH("Media",N15)))</formula>
    </cfRule>
    <cfRule type="containsText" dxfId="71" priority="211" operator="containsText" text="Baja">
      <formula>NOT(ISERROR(SEARCH("Baja",N15)))</formula>
    </cfRule>
  </conditionalFormatting>
  <conditionalFormatting sqref="N17">
    <cfRule type="containsText" dxfId="70" priority="126" operator="containsText" text="Media">
      <formula>NOT(ISERROR(SEARCH("Media",N17)))</formula>
    </cfRule>
    <cfRule type="containsText" dxfId="69" priority="125" operator="containsText" text="Baja">
      <formula>NOT(ISERROR(SEARCH("Baja",N17)))</formula>
    </cfRule>
    <cfRule type="containsText" dxfId="68" priority="128" operator="containsText" text="Muy Alta">
      <formula>NOT(ISERROR(SEARCH("Muy Alta",N17)))</formula>
    </cfRule>
    <cfRule type="containsText" dxfId="67" priority="124" operator="containsText" text="Muy Baja">
      <formula>NOT(ISERROR(SEARCH("Muy Baja",N17)))</formula>
    </cfRule>
    <cfRule type="containsText" dxfId="66" priority="127" operator="containsText" text="Alta">
      <formula>NOT(ISERROR(SEARCH("Alta",N17)))</formula>
    </cfRule>
  </conditionalFormatting>
  <conditionalFormatting sqref="N19">
    <cfRule type="containsText" dxfId="65" priority="24" operator="containsText" text="Media">
      <formula>NOT(ISERROR(SEARCH("Media",N19)))</formula>
    </cfRule>
    <cfRule type="containsText" dxfId="64" priority="25" operator="containsText" text="Alta">
      <formula>NOT(ISERROR(SEARCH("Alta",N19)))</formula>
    </cfRule>
    <cfRule type="containsText" dxfId="63" priority="26" operator="containsText" text="Muy Alta">
      <formula>NOT(ISERROR(SEARCH("Muy Alta",N19)))</formula>
    </cfRule>
    <cfRule type="containsText" dxfId="62" priority="22" operator="containsText" text="Muy Baja">
      <formula>NOT(ISERROR(SEARCH("Muy Baja",N19)))</formula>
    </cfRule>
    <cfRule type="containsText" dxfId="61" priority="23" operator="containsText" text="Baja">
      <formula>NOT(ISERROR(SEARCH("Baja",N19)))</formula>
    </cfRule>
  </conditionalFormatting>
  <conditionalFormatting sqref="P15">
    <cfRule type="containsText" dxfId="60" priority="1" operator="containsText" text="Leve">
      <formula>NOT(ISERROR(SEARCH("Leve",P15)))</formula>
    </cfRule>
    <cfRule type="containsText" dxfId="59" priority="2" operator="containsText" text="Menor">
      <formula>NOT(ISERROR(SEARCH("Menor",P15)))</formula>
    </cfRule>
    <cfRule type="containsText" dxfId="58" priority="4" operator="containsText" text="Mayor">
      <formula>NOT(ISERROR(SEARCH("Mayor",P15)))</formula>
    </cfRule>
    <cfRule type="containsText" dxfId="57" priority="5" operator="containsText" text="Catastrófico">
      <formula>NOT(ISERROR(SEARCH("Catastrófico",P15)))</formula>
    </cfRule>
  </conditionalFormatting>
  <conditionalFormatting sqref="P17">
    <cfRule type="containsText" dxfId="56" priority="138" operator="containsText" text="Catastrófico">
      <formula>NOT(ISERROR(SEARCH("Catastrófico",P17)))</formula>
    </cfRule>
    <cfRule type="containsText" dxfId="55" priority="137" operator="containsText" text="Mayor">
      <formula>NOT(ISERROR(SEARCH("Mayor",P17)))</formula>
    </cfRule>
    <cfRule type="containsText" dxfId="54" priority="135" operator="containsText" text="Menor">
      <formula>NOT(ISERROR(SEARCH("Menor",P17)))</formula>
    </cfRule>
    <cfRule type="containsText" dxfId="53" priority="134" operator="containsText" text="Leve">
      <formula>NOT(ISERROR(SEARCH("Leve",P17)))</formula>
    </cfRule>
  </conditionalFormatting>
  <conditionalFormatting sqref="P19">
    <cfRule type="containsText" dxfId="52" priority="27" operator="containsText" text="Leve">
      <formula>NOT(ISERROR(SEARCH("Leve",P19)))</formula>
    </cfRule>
    <cfRule type="containsText" dxfId="51" priority="28" operator="containsText" text="Menor">
      <formula>NOT(ISERROR(SEARCH("Menor",P19)))</formula>
    </cfRule>
    <cfRule type="containsText" dxfId="50" priority="31" operator="containsText" text="Catastrófico">
      <formula>NOT(ISERROR(SEARCH("Catastrófico",P19)))</formula>
    </cfRule>
    <cfRule type="containsText" dxfId="49" priority="30" operator="containsText" text="Mayor">
      <formula>NOT(ISERROR(SEARCH("Mayor",P19)))</formula>
    </cfRule>
  </conditionalFormatting>
  <conditionalFormatting sqref="P15:Q15">
    <cfRule type="containsText" dxfId="48" priority="3" operator="containsText" text="Moderado">
      <formula>NOT(ISERROR(SEARCH("Moderado",P15)))</formula>
    </cfRule>
  </conditionalFormatting>
  <conditionalFormatting sqref="P17:Q17">
    <cfRule type="containsText" dxfId="47" priority="136" operator="containsText" text="Moderado">
      <formula>NOT(ISERROR(SEARCH("Moderado",P17)))</formula>
    </cfRule>
  </conditionalFormatting>
  <conditionalFormatting sqref="P19:Q19">
    <cfRule type="containsText" dxfId="46" priority="29" operator="containsText" text="Moderado">
      <formula>NOT(ISERROR(SEARCH("Moderado",P19)))</formula>
    </cfRule>
  </conditionalFormatting>
  <conditionalFormatting sqref="Q15">
    <cfRule type="containsText" dxfId="45" priority="6" operator="containsText" text="Bajo">
      <formula>NOT(ISERROR(SEARCH("Bajo",Q15)))</formula>
    </cfRule>
    <cfRule type="containsText" dxfId="44" priority="7" operator="containsText" text="Alto">
      <formula>NOT(ISERROR(SEARCH("Alto",Q15)))</formula>
    </cfRule>
    <cfRule type="containsText" dxfId="43" priority="8" operator="containsText" text="Extremo">
      <formula>NOT(ISERROR(SEARCH("Extremo",Q15)))</formula>
    </cfRule>
  </conditionalFormatting>
  <conditionalFormatting sqref="Q17">
    <cfRule type="containsText" dxfId="42" priority="141" operator="containsText" text="Extremo">
      <formula>NOT(ISERROR(SEARCH("Extremo",Q17)))</formula>
    </cfRule>
    <cfRule type="containsText" dxfId="41" priority="140" operator="containsText" text="Alto">
      <formula>NOT(ISERROR(SEARCH("Alto",Q17)))</formula>
    </cfRule>
    <cfRule type="containsText" dxfId="40" priority="139" operator="containsText" text="Bajo">
      <formula>NOT(ISERROR(SEARCH("Bajo",Q17)))</formula>
    </cfRule>
  </conditionalFormatting>
  <conditionalFormatting sqref="Q19">
    <cfRule type="containsText" dxfId="39" priority="32" operator="containsText" text="Bajo">
      <formula>NOT(ISERROR(SEARCH("Bajo",Q19)))</formula>
    </cfRule>
    <cfRule type="containsText" dxfId="38" priority="33" operator="containsText" text="Alto">
      <formula>NOT(ISERROR(SEARCH("Alto",Q19)))</formula>
    </cfRule>
    <cfRule type="containsText" dxfId="37" priority="34" operator="containsText" text="Extremo">
      <formula>NOT(ISERROR(SEARCH("Extremo",Q19)))</formula>
    </cfRule>
  </conditionalFormatting>
  <conditionalFormatting sqref="AM15">
    <cfRule type="containsText" dxfId="36" priority="225" operator="containsText" text="Muy Baja">
      <formula>NOT(ISERROR(SEARCH("Muy Baja",AM15)))</formula>
    </cfRule>
    <cfRule type="containsText" dxfId="35" priority="234" operator="containsText" text="Muy Alta">
      <formula>NOT(ISERROR(SEARCH("Muy Alta",AM15)))</formula>
    </cfRule>
    <cfRule type="containsText" dxfId="34" priority="231" operator="containsText" text="Baja">
      <formula>NOT(ISERROR(SEARCH("Baja",AM15)))</formula>
    </cfRule>
    <cfRule type="containsText" dxfId="33" priority="232" operator="containsText" text="Media">
      <formula>NOT(ISERROR(SEARCH("Media",AM15)))</formula>
    </cfRule>
    <cfRule type="containsText" dxfId="32" priority="233" operator="containsText" text="Alta">
      <formula>NOT(ISERROR(SEARCH("Alta",AM15)))</formula>
    </cfRule>
  </conditionalFormatting>
  <conditionalFormatting sqref="AM17">
    <cfRule type="containsText" dxfId="31" priority="132" operator="containsText" text="Alta">
      <formula>NOT(ISERROR(SEARCH("Alta",AM17)))</formula>
    </cfRule>
    <cfRule type="containsText" dxfId="30" priority="133" operator="containsText" text="Muy Alta">
      <formula>NOT(ISERROR(SEARCH("Muy Alta",AM17)))</formula>
    </cfRule>
    <cfRule type="containsText" dxfId="29" priority="129" operator="containsText" text="Muy Baja">
      <formula>NOT(ISERROR(SEARCH("Muy Baja",AM17)))</formula>
    </cfRule>
    <cfRule type="containsText" dxfId="28" priority="130" operator="containsText" text="Baja">
      <formula>NOT(ISERROR(SEARCH("Baja",AM17)))</formula>
    </cfRule>
    <cfRule type="containsText" dxfId="27" priority="131" operator="containsText" text="Media">
      <formula>NOT(ISERROR(SEARCH("Media",AM17)))</formula>
    </cfRule>
  </conditionalFormatting>
  <conditionalFormatting sqref="AM19">
    <cfRule type="containsText" dxfId="26" priority="18" operator="containsText" text="Baja">
      <formula>NOT(ISERROR(SEARCH("Baja",AM19)))</formula>
    </cfRule>
    <cfRule type="containsText" dxfId="25" priority="20" operator="containsText" text="Alta">
      <formula>NOT(ISERROR(SEARCH("Alta",AM19)))</formula>
    </cfRule>
    <cfRule type="containsText" dxfId="24" priority="21" operator="containsText" text="Muy Alta">
      <formula>NOT(ISERROR(SEARCH("Muy Alta",AM19)))</formula>
    </cfRule>
    <cfRule type="containsText" dxfId="23" priority="19" operator="containsText" text="Media">
      <formula>NOT(ISERROR(SEARCH("Media",AM19)))</formula>
    </cfRule>
    <cfRule type="containsText" dxfId="22" priority="17" operator="containsText" text="Muy Baja">
      <formula>NOT(ISERROR(SEARCH("Muy Baja",AM19)))</formula>
    </cfRule>
  </conditionalFormatting>
  <conditionalFormatting sqref="AP15">
    <cfRule type="containsText" dxfId="21" priority="199" operator="containsText" text="Mayor">
      <formula>NOT(ISERROR(SEARCH("Mayor",AP15)))</formula>
    </cfRule>
    <cfRule type="containsText" dxfId="20" priority="200" operator="containsText" text="Catastrófico">
      <formula>NOT(ISERROR(SEARCH("Catastrófico",AP15)))</formula>
    </cfRule>
    <cfRule type="containsText" dxfId="19" priority="198" operator="containsText" text="Moderado">
      <formula>NOT(ISERROR(SEARCH("Moderado",AP15)))</formula>
    </cfRule>
    <cfRule type="containsText" dxfId="18" priority="196" operator="containsText" text="Leve">
      <formula>NOT(ISERROR(SEARCH("Leve",AP15)))</formula>
    </cfRule>
    <cfRule type="containsText" dxfId="17" priority="197" operator="containsText" text="Menor">
      <formula>NOT(ISERROR(SEARCH("Menor",AP15)))</formula>
    </cfRule>
  </conditionalFormatting>
  <conditionalFormatting sqref="AP17">
    <cfRule type="containsText" dxfId="16" priority="119" operator="containsText" text="Catastrófico">
      <formula>NOT(ISERROR(SEARCH("Catastrófico",AP17)))</formula>
    </cfRule>
    <cfRule type="containsText" dxfId="15" priority="115" operator="containsText" text="Leve">
      <formula>NOT(ISERROR(SEARCH("Leve",AP17)))</formula>
    </cfRule>
    <cfRule type="containsText" dxfId="14" priority="118" operator="containsText" text="Mayor">
      <formula>NOT(ISERROR(SEARCH("Mayor",AP17)))</formula>
    </cfRule>
    <cfRule type="containsText" dxfId="13" priority="116" operator="containsText" text="Menor">
      <formula>NOT(ISERROR(SEARCH("Menor",AP17)))</formula>
    </cfRule>
  </conditionalFormatting>
  <conditionalFormatting sqref="AP19">
    <cfRule type="containsText" dxfId="12" priority="13" operator="containsText" text="Catastrófico">
      <formula>NOT(ISERROR(SEARCH("Catastrófico",AP19)))</formula>
    </cfRule>
    <cfRule type="containsText" dxfId="11" priority="12" operator="containsText" text="Mayor">
      <formula>NOT(ISERROR(SEARCH("Mayor",AP19)))</formula>
    </cfRule>
    <cfRule type="containsText" dxfId="10" priority="9" operator="containsText" text="Leve">
      <formula>NOT(ISERROR(SEARCH("Leve",AP19)))</formula>
    </cfRule>
    <cfRule type="containsText" dxfId="9" priority="10" operator="containsText" text="Menor">
      <formula>NOT(ISERROR(SEARCH("Menor",AP19)))</formula>
    </cfRule>
  </conditionalFormatting>
  <conditionalFormatting sqref="AP17:AQ17">
    <cfRule type="containsText" dxfId="8" priority="117" operator="containsText" text="Moderado">
      <formula>NOT(ISERROR(SEARCH("Moderado",AP17)))</formula>
    </cfRule>
  </conditionalFormatting>
  <conditionalFormatting sqref="AP19:AQ19">
    <cfRule type="containsText" dxfId="7" priority="11" operator="containsText" text="Moderado">
      <formula>NOT(ISERROR(SEARCH("Moderado",AP19)))</formula>
    </cfRule>
  </conditionalFormatting>
  <conditionalFormatting sqref="AQ15 AQ17">
    <cfRule type="containsText" dxfId="6" priority="121" operator="containsText" text="Bajo">
      <formula>NOT(ISERROR(SEARCH("Bajo",AQ15)))</formula>
    </cfRule>
    <cfRule type="containsText" dxfId="5" priority="123" operator="containsText" text="Extremo">
      <formula>NOT(ISERROR(SEARCH("Extremo",AQ15)))</formula>
    </cfRule>
    <cfRule type="containsText" dxfId="4" priority="122" operator="containsText" text="Alto">
      <formula>NOT(ISERROR(SEARCH("Alto",AQ15)))</formula>
    </cfRule>
  </conditionalFormatting>
  <conditionalFormatting sqref="AQ15">
    <cfRule type="containsText" dxfId="3" priority="120" operator="containsText" text="Moderado">
      <formula>NOT(ISERROR(SEARCH("Moderado",AQ15)))</formula>
    </cfRule>
  </conditionalFormatting>
  <conditionalFormatting sqref="AQ19">
    <cfRule type="containsText" dxfId="2" priority="16" operator="containsText" text="Extremo">
      <formula>NOT(ISERROR(SEARCH("Extremo",AQ19)))</formula>
    </cfRule>
    <cfRule type="containsText" dxfId="1" priority="15" operator="containsText" text="Alto">
      <formula>NOT(ISERROR(SEARCH("Alto",AQ19)))</formula>
    </cfRule>
    <cfRule type="containsText" dxfId="0" priority="14" operator="containsText" text="Bajo">
      <formula>NOT(ISERROR(SEARCH("Bajo",AQ19)))</formula>
    </cfRule>
  </conditionalFormatting>
  <dataValidations disablePrompts="1" count="16">
    <dataValidation type="list" allowBlank="1" showInputMessage="1" showErrorMessage="1" error="Seleccione un area de impacto" sqref="D15:D16" xr:uid="{00000000-0002-0000-0000-00000E000000}">
      <formula1>"afectación económica,afectación reputacional,afectación económica y reputacional,efecto dañoso"</formula1>
    </dataValidation>
    <dataValidation type="list" allowBlank="1" showInputMessage="1" showErrorMessage="1" error="Seleccione un area de impacto" sqref="D17:D20" xr:uid="{00000000-0002-0000-0000-000005000000}">
      <formula1>"afectación económica,afectación reputacional,afectación económica y reputacional"</formula1>
    </dataValidation>
    <dataValidation type="list" allowBlank="1" showInputMessage="1" showErrorMessage="1" sqref="AE15:AE20" xr:uid="{00000000-0002-0000-0000-000000000000}">
      <formula1>"Documentado,Sin documentar"</formula1>
    </dataValidation>
    <dataValidation type="list" allowBlank="1" showInputMessage="1" showErrorMessage="1" sqref="AG15:AG20" xr:uid="{00000000-0002-0000-0000-000001000000}">
      <formula1>"Continua,Aleatoria"</formula1>
    </dataValidation>
    <dataValidation type="list" allowBlank="1" showInputMessage="1" showErrorMessage="1" sqref="AI15:AI20" xr:uid="{00000000-0002-0000-0000-000002000000}">
      <formula1>"Con registro,Sin registro"</formula1>
    </dataValidation>
    <dataValidation type="list" allowBlank="1" showInputMessage="1" showErrorMessage="1" sqref="AC15:AC20" xr:uid="{00000000-0002-0000-0000-000003000000}">
      <formula1>"Automático,Manual"</formula1>
    </dataValidation>
    <dataValidation type="list" allowBlank="1" showInputMessage="1" showErrorMessage="1" error="Seleccione un factor de riesgo" sqref="C15:C20" xr:uid="{00000000-0002-0000-0000-000004000000}">
      <formula1>"Procesos,Talento humano,Tecnología,Infraestructura,Evento externo"</formula1>
    </dataValidation>
    <dataValidation type="list" allowBlank="1" showInputMessage="1" showErrorMessage="1" error="Seleccione una clasificación del riesgo" sqref="J15:J20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a frecuencia de la actividad en un periodo de un año" sqref="K15:K20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20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20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20" xr:uid="{00000000-0002-0000-0000-00000A000000}">
      <formula1>"Si,No"</formula1>
    </dataValidation>
    <dataValidation type="decimal" allowBlank="1" showInputMessage="1" showErrorMessage="1" error="Digite el porcentaje de la cobertura del seguro o póliza" sqref="T15:T20" xr:uid="{00000000-0002-0000-0000-00000B000000}">
      <formula1>0</formula1>
      <formula2>1</formula2>
    </dataValidation>
    <dataValidation type="list" allowBlank="1" showInputMessage="1" showErrorMessage="1" error="Seleccione el tipo de control" sqref="AA15:AA20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20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5:I20" xr:uid="{00000000-0002-0000-0000-00000F000000}">
      <formula1>"Gestión,Corrupción,Seguridad de la Información,Ambiental,Seguridad y Salud en el Trabajo,Fiscal"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LORENA ORTIZ NARANJO</cp:lastModifiedBy>
  <dcterms:created xsi:type="dcterms:W3CDTF">2023-04-12T21:27:57Z</dcterms:created>
  <dcterms:modified xsi:type="dcterms:W3CDTF">2025-12-15T19:10:38Z</dcterms:modified>
</cp:coreProperties>
</file>