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F:\Users\SRIVEROS\Documents\RIESGOS 2024\MAPAS DE RIESGOS Y OPORTUNIDADES 2024 TERCER SEGUIMIENTO 2024 publicar\"/>
    </mc:Choice>
  </mc:AlternateContent>
  <xr:revisionPtr revIDLastSave="0" documentId="13_ncr:1_{F9F3D083-9700-43F9-8119-F8D4B004593D}" xr6:coauthVersionLast="47" xr6:coauthVersionMax="47" xr10:uidLastSave="{00000000-0000-0000-0000-000000000000}"/>
  <workbookProtection workbookAlgorithmName="SHA-512" workbookHashValue="7FV9QrrMqIO04vwe/v/Ng50WvCB4Tev1DW/raL7lBtS7jHKw6EZvdvtENU3vfZTcpapK4NfcXFTnflsZt5i4wg==" workbookSaltValue="KK0yApDrjIkQnbzpqiIBJg==" workbookSpinCount="100000" lockStructure="1"/>
  <bookViews>
    <workbookView xWindow="-120" yWindow="-120" windowWidth="29040" windowHeight="15840" xr2:uid="{00000000-000D-0000-FFFF-FFFF00000000}"/>
  </bookViews>
  <sheets>
    <sheet name="Hoja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39" i="1" l="1"/>
  <c r="Y39" i="1"/>
  <c r="AJ41" i="1"/>
  <c r="AH41" i="1"/>
  <c r="AF41" i="1"/>
  <c r="AD41" i="1"/>
  <c r="AB41" i="1"/>
  <c r="AJ40" i="1"/>
  <c r="AH40" i="1"/>
  <c r="AF40" i="1"/>
  <c r="AD40" i="1"/>
  <c r="AB40" i="1"/>
  <c r="AJ39" i="1"/>
  <c r="AH39" i="1"/>
  <c r="AF39" i="1"/>
  <c r="AD39" i="1"/>
  <c r="AB39" i="1"/>
  <c r="P39" i="1"/>
  <c r="O39" i="1"/>
  <c r="AN39" i="1" s="1"/>
  <c r="AN40" i="1" s="1"/>
  <c r="AN41" i="1" s="1"/>
  <c r="M39" i="1"/>
  <c r="Y37" i="1"/>
  <c r="Y36" i="1"/>
  <c r="AJ38" i="1"/>
  <c r="AH38" i="1"/>
  <c r="AF38" i="1"/>
  <c r="AD38" i="1"/>
  <c r="AB38" i="1"/>
  <c r="Y38" i="1"/>
  <c r="AJ37" i="1"/>
  <c r="AH37" i="1"/>
  <c r="AF37" i="1"/>
  <c r="AD37" i="1"/>
  <c r="AB37" i="1"/>
  <c r="AJ36" i="1"/>
  <c r="AH36" i="1"/>
  <c r="AF36" i="1"/>
  <c r="AD36" i="1"/>
  <c r="AB36" i="1"/>
  <c r="P36" i="1"/>
  <c r="Q36" i="1" s="1"/>
  <c r="O36" i="1"/>
  <c r="AN36" i="1" s="1"/>
  <c r="AN37" i="1" s="1"/>
  <c r="N36" i="1"/>
  <c r="M36" i="1"/>
  <c r="G36" i="1"/>
  <c r="Y31" i="1"/>
  <c r="Y34" i="1"/>
  <c r="G24" i="1"/>
  <c r="AJ35" i="1"/>
  <c r="AH35" i="1"/>
  <c r="AF35" i="1"/>
  <c r="AD35" i="1"/>
  <c r="AB35" i="1"/>
  <c r="Y35" i="1"/>
  <c r="AJ34" i="1"/>
  <c r="AH34" i="1"/>
  <c r="AF34" i="1"/>
  <c r="AD34" i="1"/>
  <c r="AB34" i="1"/>
  <c r="AJ33" i="1"/>
  <c r="AH33" i="1"/>
  <c r="AF33" i="1"/>
  <c r="AD33" i="1"/>
  <c r="AB33" i="1"/>
  <c r="Y33" i="1"/>
  <c r="P33" i="1"/>
  <c r="O33" i="1"/>
  <c r="AN33" i="1" s="1"/>
  <c r="AN34" i="1" s="1"/>
  <c r="M33" i="1"/>
  <c r="N33" i="1" s="1"/>
  <c r="G33" i="1"/>
  <c r="G18" i="1"/>
  <c r="G15" i="1"/>
  <c r="Y30" i="1"/>
  <c r="AJ20" i="1"/>
  <c r="AD20" i="1"/>
  <c r="AB20" i="1"/>
  <c r="Y20" i="1"/>
  <c r="AJ19" i="1"/>
  <c r="AD19" i="1"/>
  <c r="AB19" i="1"/>
  <c r="Y19" i="1"/>
  <c r="AJ18" i="1"/>
  <c r="AH18" i="1"/>
  <c r="AF18" i="1"/>
  <c r="AD18" i="1"/>
  <c r="AB18" i="1"/>
  <c r="Y18" i="1"/>
  <c r="P18" i="1"/>
  <c r="O18" i="1"/>
  <c r="M18" i="1"/>
  <c r="G30" i="1"/>
  <c r="AJ32" i="1"/>
  <c r="AH32" i="1"/>
  <c r="AF32" i="1"/>
  <c r="AD32" i="1"/>
  <c r="AB32" i="1"/>
  <c r="Y32" i="1"/>
  <c r="AJ31" i="1"/>
  <c r="AH31" i="1"/>
  <c r="AF31" i="1"/>
  <c r="AD31" i="1"/>
  <c r="AB31" i="1"/>
  <c r="AJ30" i="1"/>
  <c r="AH30" i="1"/>
  <c r="AF30" i="1"/>
  <c r="AD30" i="1"/>
  <c r="AB30" i="1"/>
  <c r="P30" i="1"/>
  <c r="O30" i="1"/>
  <c r="AN30" i="1" s="1"/>
  <c r="AN31" i="1" s="1"/>
  <c r="M30" i="1"/>
  <c r="AK30" i="1" s="1"/>
  <c r="AK39" i="1" l="1"/>
  <c r="AK40" i="1" s="1"/>
  <c r="AK41" i="1" s="1"/>
  <c r="N39" i="1"/>
  <c r="Q39" i="1" s="1"/>
  <c r="AO39" i="1"/>
  <c r="AP39" i="1" s="1"/>
  <c r="AN38" i="1"/>
  <c r="AO36" i="1" s="1"/>
  <c r="AP36" i="1" s="1"/>
  <c r="AK36" i="1"/>
  <c r="AK37" i="1" s="1"/>
  <c r="AK38" i="1" s="1"/>
  <c r="Q33" i="1"/>
  <c r="AN35" i="1"/>
  <c r="AO33" i="1" s="1"/>
  <c r="AP33" i="1" s="1"/>
  <c r="AK33" i="1"/>
  <c r="AK34" i="1" s="1"/>
  <c r="AK35" i="1" s="1"/>
  <c r="AN18" i="1"/>
  <c r="AN19" i="1" s="1"/>
  <c r="AN20" i="1" s="1"/>
  <c r="AO18" i="1" s="1"/>
  <c r="AP18" i="1" s="1"/>
  <c r="N18" i="1"/>
  <c r="Q18" i="1" s="1"/>
  <c r="AK18" i="1"/>
  <c r="AK19" i="1" s="1"/>
  <c r="AK20" i="1" s="1"/>
  <c r="AK31" i="1"/>
  <c r="AK32" i="1" s="1"/>
  <c r="AN32" i="1"/>
  <c r="AO30" i="1" s="1"/>
  <c r="AP30" i="1" s="1"/>
  <c r="N30" i="1"/>
  <c r="Q30" i="1" s="1"/>
  <c r="Y24" i="1"/>
  <c r="AL39" i="1" l="1"/>
  <c r="AL36" i="1"/>
  <c r="AL33" i="1"/>
  <c r="AM33" i="1" s="1"/>
  <c r="AQ33" i="1" s="1"/>
  <c r="AL18" i="1"/>
  <c r="AL30" i="1"/>
  <c r="AD15" i="1"/>
  <c r="AD16" i="1"/>
  <c r="AD17" i="1"/>
  <c r="AB15" i="1"/>
  <c r="AB16" i="1"/>
  <c r="AB17" i="1"/>
  <c r="AM39" i="1" l="1"/>
  <c r="AQ39" i="1" s="1"/>
  <c r="AM36" i="1"/>
  <c r="AQ36" i="1" s="1"/>
  <c r="AM18" i="1"/>
  <c r="AQ18" i="1" s="1"/>
  <c r="AM30" i="1"/>
  <c r="AQ30" i="1" s="1"/>
  <c r="Y26" i="1"/>
  <c r="Y25" i="1"/>
  <c r="Y23" i="1"/>
  <c r="Y17" i="1" l="1"/>
  <c r="Y16" i="1"/>
  <c r="Y27" i="1"/>
  <c r="Y28" i="1"/>
  <c r="Y29" i="1"/>
  <c r="G27" i="1"/>
  <c r="Y22" i="1"/>
  <c r="Y21" i="1"/>
  <c r="AJ29" i="1" l="1"/>
  <c r="AH29" i="1"/>
  <c r="AF29" i="1"/>
  <c r="AD29" i="1"/>
  <c r="AB29" i="1"/>
  <c r="AJ28" i="1"/>
  <c r="AH28" i="1"/>
  <c r="AF28" i="1"/>
  <c r="AD28" i="1"/>
  <c r="AB28" i="1"/>
  <c r="AJ27" i="1"/>
  <c r="AH27" i="1"/>
  <c r="AF27" i="1"/>
  <c r="AD27" i="1"/>
  <c r="AB27" i="1"/>
  <c r="P27" i="1"/>
  <c r="O27" i="1"/>
  <c r="AN27" i="1" s="1"/>
  <c r="AN28" i="1" s="1"/>
  <c r="M27" i="1"/>
  <c r="N27" i="1" l="1"/>
  <c r="Q27" i="1" s="1"/>
  <c r="AK27" i="1"/>
  <c r="AK28" i="1" s="1"/>
  <c r="AK29" i="1" s="1"/>
  <c r="AN29" i="1"/>
  <c r="AO27" i="1" s="1"/>
  <c r="AP27" i="1" s="1"/>
  <c r="AL27" i="1" l="1"/>
  <c r="AM27" i="1" s="1"/>
  <c r="AQ27" i="1" s="1"/>
  <c r="Y15" i="1" l="1"/>
  <c r="G21" i="1" l="1"/>
  <c r="AJ26" i="1" l="1"/>
  <c r="AH26" i="1"/>
  <c r="AF26" i="1"/>
  <c r="AD26" i="1"/>
  <c r="AB26" i="1"/>
  <c r="AJ25" i="1"/>
  <c r="AH25" i="1"/>
  <c r="AF25" i="1"/>
  <c r="AD25" i="1"/>
  <c r="AB25" i="1"/>
  <c r="AJ24" i="1"/>
  <c r="AH24" i="1"/>
  <c r="AF24" i="1"/>
  <c r="AD24" i="1"/>
  <c r="AB24" i="1"/>
  <c r="P24" i="1"/>
  <c r="O24" i="1"/>
  <c r="AN24" i="1" s="1"/>
  <c r="AN25" i="1" s="1"/>
  <c r="AN26" i="1" s="1"/>
  <c r="M24" i="1"/>
  <c r="AJ23" i="1"/>
  <c r="AH23" i="1"/>
  <c r="AF23" i="1"/>
  <c r="AD23" i="1"/>
  <c r="AB23" i="1"/>
  <c r="AJ22" i="1"/>
  <c r="AH22" i="1"/>
  <c r="AF22" i="1"/>
  <c r="AD22" i="1"/>
  <c r="AB22" i="1"/>
  <c r="AJ21" i="1"/>
  <c r="AH21" i="1"/>
  <c r="AF21" i="1"/>
  <c r="AD21" i="1"/>
  <c r="AB21" i="1"/>
  <c r="P21" i="1"/>
  <c r="O21" i="1"/>
  <c r="AN21" i="1" s="1"/>
  <c r="AN22" i="1" s="1"/>
  <c r="AN23" i="1" s="1"/>
  <c r="M21" i="1"/>
  <c r="N24" i="1" l="1"/>
  <c r="Q24" i="1" s="1"/>
  <c r="AK24" i="1"/>
  <c r="AK25" i="1" s="1"/>
  <c r="AK26" i="1" s="1"/>
  <c r="AK21" i="1"/>
  <c r="AK22" i="1" s="1"/>
  <c r="AK23" i="1" s="1"/>
  <c r="AO24" i="1"/>
  <c r="AP24" i="1" s="1"/>
  <c r="AO21" i="1"/>
  <c r="AP21" i="1" s="1"/>
  <c r="N21" i="1"/>
  <c r="Q21" i="1" s="1"/>
  <c r="AL24" i="1" l="1"/>
  <c r="AM24" i="1" s="1"/>
  <c r="AQ24" i="1" l="1"/>
  <c r="AL21" i="1"/>
  <c r="AJ17" i="1"/>
  <c r="AJ16" i="1"/>
  <c r="AJ15" i="1"/>
  <c r="AH15" i="1"/>
  <c r="AF15" i="1"/>
  <c r="P15" i="1"/>
  <c r="O15" i="1"/>
  <c r="AN15" i="1" s="1"/>
  <c r="AN16" i="1" s="1"/>
  <c r="AN17" i="1" s="1"/>
  <c r="M15" i="1"/>
  <c r="N15" i="1" l="1"/>
  <c r="Q15" i="1" s="1"/>
  <c r="AK15" i="1"/>
  <c r="AM21" i="1"/>
  <c r="AQ21" i="1" s="1"/>
  <c r="AK16" i="1" l="1"/>
  <c r="AK17" i="1" s="1"/>
  <c r="AO15" i="1"/>
  <c r="AP15" i="1" s="1"/>
  <c r="AL15" i="1" l="1"/>
  <c r="AM15" i="1" l="1"/>
  <c r="AQ15" i="1" s="1"/>
</calcChain>
</file>

<file path=xl/sharedStrings.xml><?xml version="1.0" encoding="utf-8"?>
<sst xmlns="http://schemas.openxmlformats.org/spreadsheetml/2006/main" count="579" uniqueCount="297">
  <si>
    <t>INSTITUTO DE FINANCIAMIENTO, PROMOCIÓN Y DESARROLLO DE IBAGUÉ - INFIBAGUÉ -</t>
  </si>
  <si>
    <t>CODIGO: FOR-GR-001</t>
  </si>
  <si>
    <t>MAPA DE RIESGOS Y OPORTUNIDADES POR PROCESO</t>
  </si>
  <si>
    <t>Página 1 de 1</t>
  </si>
  <si>
    <t>VERSIÓN: 04</t>
  </si>
  <si>
    <t>Descripción del Riesgo</t>
  </si>
  <si>
    <t xml:space="preserve">Causa(s) Raíz </t>
  </si>
  <si>
    <t>Area(s) de impacto</t>
  </si>
  <si>
    <t>Factor(es) de Riesgo</t>
  </si>
  <si>
    <t>Clasificación del riesgo</t>
  </si>
  <si>
    <t>Responsable</t>
  </si>
  <si>
    <t>Estado</t>
  </si>
  <si>
    <t>Implementación</t>
  </si>
  <si>
    <t>Documentación</t>
  </si>
  <si>
    <t>Frecuencia</t>
  </si>
  <si>
    <t>Evidencia</t>
  </si>
  <si>
    <t>Proceso:</t>
  </si>
  <si>
    <t>Objetivo:</t>
  </si>
  <si>
    <t>No. control</t>
  </si>
  <si>
    <t>Identificación del riesgo</t>
  </si>
  <si>
    <t>Actividad(es) / Punto(s) de Riesgo</t>
  </si>
  <si>
    <t>Zona de riesgo inherente</t>
  </si>
  <si>
    <t>Impacto inherente</t>
  </si>
  <si>
    <t>Probabilidad inherente</t>
  </si>
  <si>
    <t>Frecuencia de la actividad 
(por año)</t>
  </si>
  <si>
    <t>Tipo de control</t>
  </si>
  <si>
    <t>No. Plan de acción</t>
  </si>
  <si>
    <t xml:space="preserve">Fecha implementación </t>
  </si>
  <si>
    <t>Valoración del riesgo</t>
  </si>
  <si>
    <t>Probabilidad residual</t>
  </si>
  <si>
    <t>Impacto residual</t>
  </si>
  <si>
    <t>Zona de riesgo residual</t>
  </si>
  <si>
    <t>Atributos de eficiencia</t>
  </si>
  <si>
    <t>Atributos informativos</t>
  </si>
  <si>
    <t>R1</t>
  </si>
  <si>
    <t>Referencia</t>
  </si>
  <si>
    <t>Cobertura del seguro o la póliza</t>
  </si>
  <si>
    <t>Indicador</t>
  </si>
  <si>
    <t>Resultado</t>
  </si>
  <si>
    <t xml:space="preserve">Denominación </t>
  </si>
  <si>
    <t>Descripción</t>
  </si>
  <si>
    <t>Fecha</t>
  </si>
  <si>
    <t>Acción</t>
  </si>
  <si>
    <t>Complemento</t>
  </si>
  <si>
    <t>Descripcion del control</t>
  </si>
  <si>
    <t>Evidencia(s) y/o soporte(s)</t>
  </si>
  <si>
    <t>Responsable(s)</t>
  </si>
  <si>
    <t>Responsable:</t>
  </si>
  <si>
    <t>Recursos necesarios</t>
  </si>
  <si>
    <t>Plan(es) de tratamiento</t>
  </si>
  <si>
    <t>Riesgo residual</t>
  </si>
  <si>
    <t>Control(es)</t>
  </si>
  <si>
    <t>Opcion(es)</t>
  </si>
  <si>
    <t>EVALUACIÓN DE RIESGO</t>
  </si>
  <si>
    <t>Analisis del riesgo</t>
  </si>
  <si>
    <t>TRATAMIENTO DEL RIESGO</t>
  </si>
  <si>
    <t>Opcion(es) de tratamiento</t>
  </si>
  <si>
    <t>SEGUIMIENTO Y REVISIÓN</t>
  </si>
  <si>
    <t>R2</t>
  </si>
  <si>
    <t>R3</t>
  </si>
  <si>
    <t>Tipo de riesgo</t>
  </si>
  <si>
    <t>Afectación económica y/o reputacional</t>
  </si>
  <si>
    <t>¿Cuenta con seguro o póliza?</t>
  </si>
  <si>
    <t>Oportunidad(es)</t>
  </si>
  <si>
    <t>Causa / Circunstancia inmediata</t>
  </si>
  <si>
    <t>Vigente desde: 2023/05/04</t>
  </si>
  <si>
    <t>Procesos</t>
  </si>
  <si>
    <t>afectación económica y reputacional</t>
  </si>
  <si>
    <t>Gestión</t>
  </si>
  <si>
    <t>No</t>
  </si>
  <si>
    <t>Preventivo</t>
  </si>
  <si>
    <t>Manual</t>
  </si>
  <si>
    <t>Documentado</t>
  </si>
  <si>
    <t>Continua</t>
  </si>
  <si>
    <t>Con registro</t>
  </si>
  <si>
    <t>META</t>
  </si>
  <si>
    <t>AVANCE</t>
  </si>
  <si>
    <t>ACCIONES</t>
  </si>
  <si>
    <t>Reducir</t>
  </si>
  <si>
    <t>Correctivo</t>
  </si>
  <si>
    <t>Aleatoria</t>
  </si>
  <si>
    <t>R4</t>
  </si>
  <si>
    <t>Entre 50 y 100 SMLMV o afectación con algunos usuarios</t>
  </si>
  <si>
    <t>Detectivo</t>
  </si>
  <si>
    <t>Sin documentar</t>
  </si>
  <si>
    <t>Corrupción</t>
  </si>
  <si>
    <t>Talento humano</t>
  </si>
  <si>
    <t>Seguridad de la Información</t>
  </si>
  <si>
    <t>Tecnología</t>
  </si>
  <si>
    <t>Evento externo</t>
  </si>
  <si>
    <t>Ejecución y administración de procesos</t>
  </si>
  <si>
    <t xml:space="preserve">Dirección Financiera - Grupos gestión Cartera y Cobranza , Grupo de presupuesto y Grupo de Operaciones de tesorería , Gerencia de proyectos Especiales - Grupo plazas de Mercado </t>
  </si>
  <si>
    <t>En seguimiento</t>
  </si>
  <si>
    <t>Terminado</t>
  </si>
  <si>
    <t xml:space="preserve">Dirección Financiera , Grupo de Gestión contable </t>
  </si>
  <si>
    <t>conciliacion mensual y reportes realizados</t>
  </si>
  <si>
    <t>Dirección Financiera , Grupo de Gestión contable y gestion tesoreria</t>
  </si>
  <si>
    <t>Entre 500 a 5000 veces</t>
  </si>
  <si>
    <t>Mayor a 500 SMLMV o afectación nacional</t>
  </si>
  <si>
    <t>direccion financiera , cartera</t>
  </si>
  <si>
    <t xml:space="preserve">manual de cartera publicado y reglamento de plazas de mercado publicado y vigente </t>
  </si>
  <si>
    <t>direccion financiera grupo cartera</t>
  </si>
  <si>
    <t xml:space="preserve">GESTIÓN FINANCIERA </t>
  </si>
  <si>
    <t>Planear, dirigir y controlar las actividades necesarias para la gestión financiera del Instituto de Financiamiento, Promoción  y Desarrollo de Ibagué - INFIBAGUÉ, referente a los procesos de consolidación y administración de recursos, así como a  la gestión presupuestal, la gestión y mantenimiento de la cartera, la gestión contable y las Operaciones de Tesorería, de conformidad con el marco normativo vigente..</t>
  </si>
  <si>
    <t xml:space="preserve">Director Financiero
</t>
  </si>
  <si>
    <t>R5</t>
  </si>
  <si>
    <t>afectación económica</t>
  </si>
  <si>
    <t>sanciones, penalidades, demandas por inexactitud en el reporte de la información del aplicativo frente a lo registrado por las áreas del instituto</t>
  </si>
  <si>
    <t xml:space="preserve"> la necesidad de realizar parametrización interna de software, ocurrencia de errores humanos , mora en la información manejada entre áreas , ajustes continuos en los procesos.</t>
  </si>
  <si>
    <t>sanciones, penalidades, demandas</t>
  </si>
  <si>
    <t>Aumentos del indicador de mora y deterioro</t>
  </si>
  <si>
    <t xml:space="preserve">
 información imprecisa sobre deudores morosos, alteración y/o pérdida de documentos  y/o insuficiencia de personal para procesos de cobro. </t>
  </si>
  <si>
    <t xml:space="preserve">incumplimiento de pago a créditos por insolvencia </t>
  </si>
  <si>
    <t xml:space="preserve">déficit en el ahorro proyectado del pago por alumbrado público por la modernización </t>
  </si>
  <si>
    <t xml:space="preserve">Generación y Administración de ingresos </t>
  </si>
  <si>
    <t>Planear las actividades del proceso de gestión financiera, gestión de cartera y cobranzas</t>
  </si>
  <si>
    <t xml:space="preserve">Gestión contable </t>
  </si>
  <si>
    <t xml:space="preserve">Gestión y manejo de los recursos </t>
  </si>
  <si>
    <t xml:space="preserve">Gestión de cartera y cobranzas </t>
  </si>
  <si>
    <t xml:space="preserve">Incumplimiento de obligaciones </t>
  </si>
  <si>
    <t xml:space="preserve"> se realicen cambios regulatorios o decisiones políticas adversas que afecten los ingresos del instituto </t>
  </si>
  <si>
    <t>R6</t>
  </si>
  <si>
    <t xml:space="preserve">1) vigilancia de los contratos inmuebles y muebles , y adjudicaciones en plazas en plazas de mercado 
2) Dividendos y transferencias por actividades no misionales 
3) Modernización de las plazas de mercado y sus sistemas de recaudo </t>
  </si>
  <si>
    <t xml:space="preserve">* Auditorías internas
* Política anticorrupción 
* Capacitaciones al personal 
* Conocimiento y actualización del código de gobierno corporativo </t>
  </si>
  <si>
    <t xml:space="preserve">* Negociación con Celsia 
* Revisión de disminución del consumo de alumbrado público
* Aumento de excedentes  </t>
  </si>
  <si>
    <t>Fraude interno</t>
  </si>
  <si>
    <t>Máximo 2 veces</t>
  </si>
  <si>
    <t>Entre 100 y 500 SMLMV o fectación a nivel municipal/departamental</t>
  </si>
  <si>
    <t xml:space="preserve">1) Incremento de ingresos de libre destinación.
2) Actualización normativa permanente 
3) Participación en nuevos esquemas empresariales 
4) Gestión de transferencia de actividades no misionales </t>
  </si>
  <si>
    <t xml:space="preserve">La Dirección financiera </t>
  </si>
  <si>
    <t xml:space="preserve">Desarrollará los proceso de ejecución presupuestal mensual, PAC,  Saldos bancarios, Manual de Cartera , Reglamento de Plazas de mercado, Proceso de cobro persuasivo, el Proceso de Cobro Coactivo / Secretaria Hacienda Municipal, Comité Inmobiliario,    
</t>
  </si>
  <si>
    <t xml:space="preserve">con el fin de realizar el control de los ingresos y gastos,  y sus fuentes </t>
  </si>
  <si>
    <t xml:space="preserve">* archivo fisico de las acciones realizadas (resoluciones, circulares, actas) </t>
  </si>
  <si>
    <t xml:space="preserve">mantendrá actualizado el marco normativo que pueda eventualmente impactar a la entidad, especialmente al proceso </t>
  </si>
  <si>
    <t xml:space="preserve">, con el fin de adoptar las acciones necesarios en caso de presentarse alguna decisión adversa </t>
  </si>
  <si>
    <t xml:space="preserve">* matriz de aspectos legales actualizada </t>
  </si>
  <si>
    <t xml:space="preserve">desfinanciación de los servicios de la entidad </t>
  </si>
  <si>
    <t>, a fin de recuperar la mayor cantidad de recursos, y los mismos sean dispuestos para nuevas inversiones (banca).</t>
  </si>
  <si>
    <t xml:space="preserve">* actas mesas de trabajo
* conciliaciones
* comunicaciones internas y externas 
</t>
  </si>
  <si>
    <t xml:space="preserve">humanos 
</t>
  </si>
  <si>
    <t xml:space="preserve">* actas de comités financieros </t>
  </si>
  <si>
    <t xml:space="preserve">enero a diciembre del 2024 </t>
  </si>
  <si>
    <t>En ejecución</t>
  </si>
  <si>
    <t xml:space="preserve">humanos 
tecnológicos 
</t>
  </si>
  <si>
    <t>* matriz de aspectos legales actualizada</t>
  </si>
  <si>
    <t xml:space="preserve">Dirección financiera </t>
  </si>
  <si>
    <t xml:space="preserve">humanos
tecnológicos
económicos </t>
  </si>
  <si>
    <t xml:space="preserve">* Mesas de trabajo 
* identificación y caracterización de deudores
* resoluciones 
* circulares
* comunicaciones internas y externas - procesos de cobro </t>
  </si>
  <si>
    <t xml:space="preserve">1  matriz actualizada </t>
  </si>
  <si>
    <t xml:space="preserve">con el fin de evitar la desfinanciación de los recursos provenientes de actividades misionales para sostener las actividades transitorias delegadas por el municipio de Ibagué. </t>
  </si>
  <si>
    <t xml:space="preserve"> adoptará estrategias necesarias para el cobro de transferencia de recursos de actividades no misionales, </t>
  </si>
  <si>
    <t xml:space="preserve">* comunicaciones internas y externas
* actas mesas de trabajo </t>
  </si>
  <si>
    <t xml:space="preserve">* auditorías internas 
* proceso de cobro 
* comunicaciones internas y externas </t>
  </si>
  <si>
    <t xml:space="preserve">, con el fin de evitar retrasos en las obligaciones y carteras de dificil cobro. </t>
  </si>
  <si>
    <t xml:space="preserve">participarán activamente en las juntas directivas y/o de accionistas,  y solicitarán a los esquemas empresariales de los cuales la entidad es socia, el giro  de los dividendos a que haya lugar en el desarrollo de las operaciones de las mismas, </t>
  </si>
  <si>
    <t xml:space="preserve"> con el fin de fortalecer el ingreso de recursos de fuentes relacionadas con el objeto misional y realizar la reinversión de esos recursos. </t>
  </si>
  <si>
    <t xml:space="preserve">* acta mesas y juntas (compromisos)
* comunicaciones internas y externas  </t>
  </si>
  <si>
    <t xml:space="preserve">deficiencias en la generación de ingresos y/o desfinanciación de otras actividades, </t>
  </si>
  <si>
    <t xml:space="preserve">se presentan retrasos en las transferencias  y/o incumplimiento  en los recaudos </t>
  </si>
  <si>
    <t xml:space="preserve">Financiación de actividades transitorias con recursos 100% generados de las mismas y/o transferidos por el municipio </t>
  </si>
  <si>
    <t xml:space="preserve">mantendrá el control y vigilancia sobre los compromisos derivados de los contratos y adjudicaciones en curso para realizar los cobros persuasivos y coactivos,  de conformidad con el manual de cartera de la entidad, de las obligaciones de teceros </t>
  </si>
  <si>
    <t xml:space="preserve">Humanos 
Tecnológicos
</t>
  </si>
  <si>
    <t>R7</t>
  </si>
  <si>
    <t xml:space="preserve">Trámite documentos del proceso </t>
  </si>
  <si>
    <t xml:space="preserve">Cumplimiento de la ejecución presupuestal mayor o igual a  80% al cierre de vigencia </t>
  </si>
  <si>
    <t>* Identificación del  30% de deudores.
*100% de deudores indetificados con proceso de cobro , de conformidad con manual y normatividad vigente</t>
  </si>
  <si>
    <t>Mas de 5000 veces</t>
  </si>
  <si>
    <t xml:space="preserve">humanos 
tecnoloógicos </t>
  </si>
  <si>
    <t xml:space="preserve">junio a diciembre del 2024 </t>
  </si>
  <si>
    <t xml:space="preserve">* comunciaciones internas y externas </t>
  </si>
  <si>
    <t xml:space="preserve">* comunciaciones internas 
* registros de asistencia a capacitaciones y/o certificado de asistencias y/o fotográfico </t>
  </si>
  <si>
    <t xml:space="preserve">, con el fin de evitar moras, errores o extemporaneidad en la información que deb rendirse </t>
  </si>
  <si>
    <t xml:space="preserve">Requerirá a la áreas para conciliar las información necesaria en la presentación de los informes </t>
  </si>
  <si>
    <t xml:space="preserve">a fin de contar con la misma de manera oportuna y fiable </t>
  </si>
  <si>
    <t xml:space="preserve">*actas de conciliación
* comunicaciones internas </t>
  </si>
  <si>
    <t xml:space="preserve">contará con revisoría fiscal para la verificación y conceptualización sobre las obligaciones cumplidas por el proceso en materia de información rendida. </t>
  </si>
  <si>
    <t xml:space="preserve">* contrato de revisoría fiscal 
* informes de revisoría fiscal </t>
  </si>
  <si>
    <t xml:space="preserve">* Mejoramiento de los sistemas para el manejo de los módulos del proceso 
* Soporte técnico eficiente y eficaz 
* Adquisición o desarrollo de Softwares mejorados 
* capacitación de persona 
* vigilancia de entidades competentes y/o auditorías internas </t>
  </si>
  <si>
    <t>Entre 24 a 500 veces</t>
  </si>
  <si>
    <t xml:space="preserve">Rendir el 100% de los informes de manera oportuna y completa </t>
  </si>
  <si>
    <t xml:space="preserve">humanos </t>
  </si>
  <si>
    <t xml:space="preserve">mayo a diciembre de 2024 </t>
  </si>
  <si>
    <t xml:space="preserve">enero a diciembre de 2024 </t>
  </si>
  <si>
    <t xml:space="preserve">* comunicaciones internas 
*certificados de asistencia a capacitación </t>
  </si>
  <si>
    <t xml:space="preserve">informes mensuales de estados financieros </t>
  </si>
  <si>
    <t xml:space="preserve">Revisoría fiscal </t>
  </si>
  <si>
    <t xml:space="preserve"> destinación indebida de los recursos públicos por destinación oficial diferente, fallas en los controles de los gastos o inversiones y su respectiva destinación, y/o desactualización normativa  </t>
  </si>
  <si>
    <t xml:space="preserve"> control del presupuesto Aprobado para la vigencia</t>
  </si>
  <si>
    <t xml:space="preserve">* comunicaciones internas </t>
  </si>
  <si>
    <t xml:space="preserve">recibirá auditorías internas y conceptos expedidos por la revisoría fiscal o entes de control sobre la ejecución presupuestal </t>
  </si>
  <si>
    <t xml:space="preserve">a fin de detectar cualquier falla o deficiencia en las fuentes de financiación </t>
  </si>
  <si>
    <t xml:space="preserve">* actas de auditoría
* mesas de trabajo 
* conceptos 
</t>
  </si>
  <si>
    <t xml:space="preserve">ejecución del 100% del presupuesto en las destinaciones respectivas. </t>
  </si>
  <si>
    <t xml:space="preserve"> con el fin de identificar las necesidades y sus respectivas fuentes de financiación </t>
  </si>
  <si>
    <t xml:space="preserve">humano 
tecnológico </t>
  </si>
  <si>
    <t xml:space="preserve">mayo a diciembre del 20'24 </t>
  </si>
  <si>
    <t xml:space="preserve">Dirección financiera 
grupo de gestión presupuestal </t>
  </si>
  <si>
    <t>Devolución del 100% de las necesidades que no coincidan con la destinación de la fuente de financiación</t>
  </si>
  <si>
    <t>En implementación</t>
  </si>
  <si>
    <t xml:space="preserve">humanos
tecnológicos </t>
  </si>
  <si>
    <t xml:space="preserve">* actas
*comunicaciones internas </t>
  </si>
  <si>
    <t xml:space="preserve">particpación en el 100% de capacitaciones realizadas al proceso </t>
  </si>
  <si>
    <t xml:space="preserve"> * Implementación de nuevas tecnologías para el recaudo 
* auditorías internas 
* concimiento y actualización del código de buen gobierno corporativo 
* depuración de información , seguridad y transparencia de la información
</t>
  </si>
  <si>
    <t xml:space="preserve">Actualizará el manual de cartera </t>
  </si>
  <si>
    <t xml:space="preserve">conforme a disposiciones normativas y políticas internas vigentes </t>
  </si>
  <si>
    <t xml:space="preserve">*Manual de cartera actualizado </t>
  </si>
  <si>
    <t xml:space="preserve">La Dirección financiera - Grupo gestión de cartera </t>
  </si>
  <si>
    <t xml:space="preserve"> realizará la digitalización de los expedientes actuales </t>
  </si>
  <si>
    <t xml:space="preserve">para efectos de contar con información inmediata y completa para los procesos de cobro </t>
  </si>
  <si>
    <t xml:space="preserve">* archivo digital </t>
  </si>
  <si>
    <t xml:space="preserve">perdida de documentos y/o extracción  y/o sanciones </t>
  </si>
  <si>
    <t xml:space="preserve"> deficiencia en los trámites de la documentación de los procesos (sin control o debido proceso) </t>
  </si>
  <si>
    <t>* Cumplimiento de obligaciones por parte de la entidad 
* Capacitación de personal 
*</t>
  </si>
  <si>
    <t xml:space="preserve">Emitirá circulares informativas a las diferebtes áreas con el conducto regular y/o procedimiento de trámites de los documentos. </t>
  </si>
  <si>
    <t xml:space="preserve">con el fin de mantener seguridad sobre la información y debida custodia de los documentos </t>
  </si>
  <si>
    <t xml:space="preserve">* circular </t>
  </si>
  <si>
    <t xml:space="preserve">Devolverá la documentación que no se radique completa o bajo los parámetros establecidos 
</t>
  </si>
  <si>
    <t xml:space="preserve">a fin de cumplir con los procedimientos internos </t>
  </si>
  <si>
    <t xml:space="preserve">Dirección financiera / Alta Gerencia </t>
  </si>
  <si>
    <t xml:space="preserve">realizará el control de prestamos de documentación </t>
  </si>
  <si>
    <t xml:space="preserve">a fin de establecer los responsables de la manipulación de documentos </t>
  </si>
  <si>
    <t xml:space="preserve">emitirá alarmas a la alta gerencia en los casos donde no se cumpla con las metas presupuestales proyectadas </t>
  </si>
  <si>
    <t xml:space="preserve">emitirá recomendaciones orientadas a la austeridad en el gasto en caso de requerirse según las proyecciones preupuestales establecidas </t>
  </si>
  <si>
    <t xml:space="preserve">la dirección financiera </t>
  </si>
  <si>
    <t>realizará seguimiento al comportamiento de la ejecución del presupuesto de ingresos y gastos</t>
  </si>
  <si>
    <t xml:space="preserve">para analizar el cumplimiento de las proyecciones </t>
  </si>
  <si>
    <t xml:space="preserve">, con el fin de contar con la disponibilidad de recursos para cubrir las obligaciones de la entidad </t>
  </si>
  <si>
    <t xml:space="preserve">La dirección financiera </t>
  </si>
  <si>
    <t xml:space="preserve">, con el fin de adoptar las decisiones necesarias para cubrir las obligaciones adquiridas por la entidad </t>
  </si>
  <si>
    <t xml:space="preserve">* Comunicaciones internas </t>
  </si>
  <si>
    <t xml:space="preserve">* Circular interna </t>
  </si>
  <si>
    <t>* libro radicador
*memorandos</t>
  </si>
  <si>
    <t xml:space="preserve">humanos
tecnológicos 
económicos 
documentales </t>
  </si>
  <si>
    <t xml:space="preserve">noviembre del 2024 </t>
  </si>
  <si>
    <t xml:space="preserve">* mesas de trabajo
* registros de asistencia y7o fotográficos </t>
  </si>
  <si>
    <t xml:space="preserve">requerirá  a la Secretaría General y/o a la Dirección Operativa Grupo Plazas de Mercado y/o Dirección Administrativa Grupo de Gestión de Activos, en caso de evidienciar deficiencias o faltantes en los expedientes contractuales y/o de adjudicación </t>
  </si>
  <si>
    <t xml:space="preserve">, con el fin de contar con la información idónea para los procesos de cobro. </t>
  </si>
  <si>
    <t xml:space="preserve">humanos
tecnológicos 
documentales </t>
  </si>
  <si>
    <t xml:space="preserve">1 manual actualizado </t>
  </si>
  <si>
    <t xml:space="preserve">100% de los expedientes completos </t>
  </si>
  <si>
    <t xml:space="preserve">* 100% de expedientes nuevos (2024) escaneados </t>
  </si>
  <si>
    <t xml:space="preserve">Cumplimiento del 100% de la proyección presupuestal de los compromisos crediticios de la entidad. </t>
  </si>
  <si>
    <t xml:space="preserve">direccion financiera grupo gestión del presupuesto </t>
  </si>
  <si>
    <t xml:space="preserve">revisiones mensuales </t>
  </si>
  <si>
    <t xml:space="preserve">* ejecución presupuestal
* resoluciones
*comunicaciones internas 
* comités financieros </t>
  </si>
  <si>
    <t xml:space="preserve">humanos 
tecnológicos documentales 
</t>
  </si>
  <si>
    <t xml:space="preserve">* comunicaciones internas 
* ejecución presupuestal </t>
  </si>
  <si>
    <t xml:space="preserve">humanos 
tecnológicos 
documentales 
</t>
  </si>
  <si>
    <t xml:space="preserve">mayo a diciembre del 2024 </t>
  </si>
  <si>
    <t xml:space="preserve">* comunicaciones internas 
* registro mesas de trabajo / registro de asistencia a reuniones 
* informes / registro fotográfico </t>
  </si>
  <si>
    <t xml:space="preserve">100% de incidentes detectados reportados </t>
  </si>
  <si>
    <t xml:space="preserve">solicitud enviada a la alta gerencia </t>
  </si>
  <si>
    <t xml:space="preserve">dirección financiera grupo gestión del presupuesto </t>
  </si>
  <si>
    <t xml:space="preserve">humanos 
documentales </t>
  </si>
  <si>
    <t xml:space="preserve">* memorandos
*libros radicadores
* formatos </t>
  </si>
  <si>
    <t>Dirección Financiera y grupos de trabajo</t>
  </si>
  <si>
    <t xml:space="preserve">Dirección financiera 
Grupo de Gestión Documental </t>
  </si>
  <si>
    <t>100% de la información documentada entregada en calidad de préstamo, debidamente relacionada</t>
  </si>
  <si>
    <t>R8</t>
  </si>
  <si>
    <t xml:space="preserve">Proceso gestión de cartera </t>
  </si>
  <si>
    <t>Fiscal</t>
  </si>
  <si>
    <t xml:space="preserve">  </t>
  </si>
  <si>
    <t xml:space="preserve"> no cobro de cartera morosa de conformidad con la normatividad vigente y manuales establecidos por la entidad. </t>
  </si>
  <si>
    <t>sanciones fiscales y disciplinarias</t>
  </si>
  <si>
    <t xml:space="preserve">* Mejora en procesos de cobranza 
* Fortalecimiento del cumplimiento normativo y mejora en los procesos y procedimientos interno.
*Pertinencia y veracidad en la información.
*Optimización de la gestión reputacional </t>
  </si>
  <si>
    <t>*Manual o procedimiento actualizado con fecha y versión aprobada por la alta dirección.
*Actas de socialización del procedimiento con los responsables del proceso.
*Listas de asistencia a capacitaciones sobre los nuevos procedimientos</t>
  </si>
  <si>
    <t xml:space="preserve"> elaborando, actualizando y socializando procedimientos específicos para el cobro de cartera morosa, alineados con la normatividad vigente </t>
  </si>
  <si>
    <t xml:space="preserve"> realizará implementación de procedimientos claros y actualizados para el cobro de cartera</t>
  </si>
  <si>
    <t xml:space="preserve"> realizará depuración periódica y actualización de la información de cartera morosa</t>
  </si>
  <si>
    <t xml:space="preserve">a fin de tener certeza y claridad respecto a las obligaciones pecuniarias de los deudores </t>
  </si>
  <si>
    <t>* Reportes de depuración periódica con fecha y responsables del proceso.
* Actas y registros de conciliación de cartera (comparación de bases de datos vs registros contables).
* Informes de auditoría que certifiquen la calidad y actualización de la información.</t>
  </si>
  <si>
    <t xml:space="preserve">realizará  la mplementación de alertas tempranas y reportes de seguimiento de cartera </t>
  </si>
  <si>
    <t xml:space="preserve"> que identifique y notifique a los responsables y usuarios sobre la cartera morosa (Ej.: notificaciones automáticas vía correo o mensaje). Generar reportes mensuales de seguimiento que incluyan indicadores clave de gestión (ej., monto total en mora, porcentaje recuperado, antigüedad de la deuda).</t>
  </si>
  <si>
    <t>* Reportes mensuales de gestión de cartera con indicadores.
* Registro de notificaciones enviadas a usuarios morosos (evidencia de correos, mensajes o cartas).
* Informes de recuperación de cartera y análisis de efectividad de las alertas.</t>
  </si>
  <si>
    <t xml:space="preserve">adoptará las estrategias necesarias y rutas críticas (incluye plan ) para la recuperación y normalización de la cartera morosa en coordinación con la áreas de interés </t>
  </si>
  <si>
    <t xml:space="preserve">Oficina de gestión de riesgos </t>
  </si>
  <si>
    <t>Contar con un procedimiento documentado y aprobado para el cobro de cartera, con una fecha de implementación máxima de 2 meses.</t>
  </si>
  <si>
    <t xml:space="preserve">Dirección financiera / Grupo Gestión de Cartera </t>
  </si>
  <si>
    <t>*Informe inicial de inconsistencias y acciones correctivas.
*Reportes de depuración con registros depurados y validados.
*Cronograma de actualización periódica aprobado.
*Auditoría de calidad de la información.</t>
  </si>
  <si>
    <t>* Registro de implementación del sistema o herramienta automatizada.
* Reportes de alertas enviadas y gestión realizada.
* Indicadores mensuales de gestión de cartera (ej., porcentaje de recuperación).
* Análisis de la efectividad del sistema y ajustes documentados.</t>
  </si>
  <si>
    <t>* Documento de procedimientos aprobado y/o actualizado por la alta dirección.
* Actas de reuniones de diagnóstico y socialización.
* Registros de asistencia a capacitaciones.
* Auditoría interna que valide la aplicación del procedimiento.</t>
  </si>
  <si>
    <t xml:space="preserve">Recuperar un 30% de cartera morosa de la entidad ( Valor cartera morosa recuperada en el período/ Valor total de la cartera morosa) </t>
  </si>
  <si>
    <t xml:space="preserve">* comunicaciones internas y externas 
* acta de reuniones y/o mesas de trabajo 
</t>
  </si>
  <si>
    <t xml:space="preserve">rezaliará solicitud a la dirección administrativa las capacitaciones al personal responsable de la actividad de rendición  de informes                                                                                                         </t>
  </si>
  <si>
    <t xml:space="preserve">N° de documentos devueltos / N° de documentos radicados *100 </t>
  </si>
  <si>
    <t>R9</t>
  </si>
  <si>
    <t xml:space="preserve">Gestión de cartera créditos a entidades estatales </t>
  </si>
  <si>
    <t>sanciones fiscales y/o disciplinarias</t>
  </si>
  <si>
    <t xml:space="preserve">desconocimiento de la gestión de cartera desarrollada por otras dependencias </t>
  </si>
  <si>
    <t>Entre 3 a 24 veces</t>
  </si>
  <si>
    <t xml:space="preserve">Solicitar a las direcciones o dependencias que realizan actividades de cartera y facturación la transferencia de la información y aplicativos, </t>
  </si>
  <si>
    <t xml:space="preserve"> con el fin de adelantar las gestiones relacionadas con la responsabilidad funcional de los procesos gestión de cartera y facturación </t>
  </si>
  <si>
    <t>* comunicaciones internas 
* mesas de trabajos (registro de asistencia y/o fotográfico)</t>
  </si>
  <si>
    <t xml:space="preserve">Adelantar el 100% de las actividades e cartera y facturación de la entidad a través del proceso de gestión financiera </t>
  </si>
  <si>
    <t xml:space="preserve">* registro de asistencia, acta de reunión 
* comunicaciones internas </t>
  </si>
  <si>
    <t xml:space="preserve">Dirección financiera / Grupo Gestión de Cartera / otros proceso </t>
  </si>
  <si>
    <t xml:space="preserve">Dirección financiera / Grupo Gestión de Cartera / otros procesos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</si>
</sst>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sz val="11"/>
      <color theme="1"/>
      <name val="Calibri"/>
      <family val="2"/>
      <scheme val="minor"/>
    </font>
    <font>
      <sz val="11"/>
      <name val="Arial"/>
      <family val="2"/>
    </font>
    <font>
      <b/>
      <sz val="20"/>
      <name val="Arial"/>
      <family val="2"/>
    </font>
    <font>
      <b/>
      <sz val="10"/>
      <name val="Arial"/>
      <family val="2"/>
    </font>
    <font>
      <b/>
      <sz val="18"/>
      <name val="Arial"/>
      <family val="2"/>
    </font>
    <font>
      <sz val="11"/>
      <color theme="1"/>
      <name val="Arial"/>
      <family val="2"/>
    </font>
    <font>
      <b/>
      <sz val="11"/>
      <color theme="1"/>
      <name val="Arial"/>
      <family val="2"/>
    </font>
    <font>
      <sz val="14"/>
      <name val="Arial"/>
      <family val="2"/>
    </font>
    <font>
      <b/>
      <sz val="11"/>
      <name val="Arial"/>
      <family val="2"/>
    </font>
    <font>
      <b/>
      <sz val="14"/>
      <name val="Arial"/>
      <family val="2"/>
    </font>
    <font>
      <sz val="14"/>
      <color theme="1"/>
      <name val="Arial"/>
      <family val="2"/>
    </font>
    <font>
      <b/>
      <sz val="12"/>
      <color theme="1"/>
      <name val="Arial"/>
      <family val="2"/>
    </font>
    <font>
      <b/>
      <sz val="12"/>
      <name val="Arial"/>
      <family val="2"/>
    </font>
    <font>
      <sz val="12"/>
      <color theme="1"/>
      <name val="Arial"/>
      <family val="2"/>
    </font>
    <font>
      <sz val="8"/>
      <name val="Calibri"/>
      <family val="2"/>
      <scheme val="minor"/>
    </font>
    <font>
      <sz val="10"/>
      <color theme="1"/>
      <name val="Arial"/>
      <family val="2"/>
    </font>
    <font>
      <sz val="10"/>
      <name val="Arial"/>
      <family val="2"/>
    </font>
  </fonts>
  <fills count="7">
    <fill>
      <patternFill patternType="none"/>
    </fill>
    <fill>
      <patternFill patternType="gray125"/>
    </fill>
    <fill>
      <patternFill patternType="solid">
        <fgColor rgb="FF92D050"/>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diagonal/>
    </border>
    <border>
      <left style="medium">
        <color indexed="64"/>
      </left>
      <right/>
      <top/>
      <bottom style="medium">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thin">
        <color indexed="64"/>
      </left>
      <right/>
      <top style="medium">
        <color indexed="64"/>
      </top>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s>
  <cellStyleXfs count="2">
    <xf numFmtId="0" fontId="0" fillId="0" borderId="0"/>
    <xf numFmtId="9" fontId="1" fillId="0" borderId="0" applyFont="0" applyFill="0" applyBorder="0" applyAlignment="0" applyProtection="0"/>
  </cellStyleXfs>
  <cellXfs count="148">
    <xf numFmtId="0" fontId="0" fillId="0" borderId="0" xfId="0"/>
    <xf numFmtId="0" fontId="6" fillId="0" borderId="0" xfId="0" applyFont="1"/>
    <xf numFmtId="0" fontId="2" fillId="3" borderId="0" xfId="0" applyFont="1" applyFill="1" applyAlignment="1">
      <alignment horizontal="center" vertical="center" wrapText="1"/>
    </xf>
    <xf numFmtId="0" fontId="5" fillId="3" borderId="0" xfId="0" applyFont="1" applyFill="1" applyAlignment="1">
      <alignment horizontal="center"/>
    </xf>
    <xf numFmtId="0" fontId="4" fillId="3" borderId="0" xfId="0" applyFont="1" applyFill="1" applyAlignment="1">
      <alignment horizontal="center" vertical="center" wrapText="1"/>
    </xf>
    <xf numFmtId="0" fontId="0" fillId="3" borderId="0" xfId="0" applyFill="1"/>
    <xf numFmtId="0" fontId="6" fillId="3" borderId="0" xfId="0" applyFont="1" applyFill="1"/>
    <xf numFmtId="0" fontId="10" fillId="3" borderId="0" xfId="0" applyFont="1" applyFill="1" applyAlignment="1">
      <alignment horizontal="center" vertical="center" wrapText="1"/>
    </xf>
    <xf numFmtId="0" fontId="8" fillId="3" borderId="0" xfId="0" applyFont="1" applyFill="1" applyAlignment="1">
      <alignment horizontal="center" vertical="center"/>
    </xf>
    <xf numFmtId="0" fontId="10" fillId="0" borderId="0" xfId="0" applyFont="1" applyAlignment="1">
      <alignment horizontal="center" vertical="center" wrapText="1"/>
    </xf>
    <xf numFmtId="0" fontId="11" fillId="0" borderId="0" xfId="0" applyFont="1"/>
    <xf numFmtId="0" fontId="13" fillId="0" borderId="0" xfId="0" applyFont="1" applyAlignment="1">
      <alignment horizontal="center" vertical="center" wrapText="1"/>
    </xf>
    <xf numFmtId="0" fontId="9" fillId="4" borderId="7" xfId="0" applyFont="1" applyFill="1" applyBorder="1" applyAlignment="1">
      <alignment horizontal="center" vertical="center" textRotation="90" wrapText="1"/>
    </xf>
    <xf numFmtId="0" fontId="9" fillId="4" borderId="8" xfId="0" applyFont="1" applyFill="1" applyBorder="1" applyAlignment="1">
      <alignment horizontal="center" vertical="center" wrapText="1"/>
    </xf>
    <xf numFmtId="0" fontId="9" fillId="4" borderId="9" xfId="0" applyFont="1" applyFill="1" applyBorder="1" applyAlignment="1">
      <alignment horizontal="center" vertical="center" wrapText="1"/>
    </xf>
    <xf numFmtId="0" fontId="9" fillId="4" borderId="7" xfId="0" applyFont="1" applyFill="1" applyBorder="1" applyAlignment="1">
      <alignment horizontal="center" vertical="center" wrapText="1"/>
    </xf>
    <xf numFmtId="0" fontId="9" fillId="4" borderId="8" xfId="0" applyFont="1" applyFill="1" applyBorder="1" applyAlignment="1">
      <alignment horizontal="center" vertical="center" textRotation="90" wrapText="1"/>
    </xf>
    <xf numFmtId="0" fontId="4" fillId="0" borderId="0" xfId="0" applyFont="1" applyAlignment="1">
      <alignment horizontal="center" vertical="center" wrapText="1"/>
    </xf>
    <xf numFmtId="0" fontId="9" fillId="4" borderId="8" xfId="0" applyFont="1" applyFill="1" applyBorder="1" applyAlignment="1" applyProtection="1">
      <alignment horizontal="center" vertical="center" textRotation="90" wrapText="1"/>
      <protection hidden="1"/>
    </xf>
    <xf numFmtId="0" fontId="9" fillId="4" borderId="9" xfId="0" applyFont="1" applyFill="1" applyBorder="1" applyAlignment="1" applyProtection="1">
      <alignment horizontal="center" vertical="center" textRotation="90" wrapText="1"/>
      <protection hidden="1"/>
    </xf>
    <xf numFmtId="0" fontId="9" fillId="4" borderId="9" xfId="0" applyFont="1" applyFill="1" applyBorder="1" applyAlignment="1">
      <alignment vertical="center" wrapText="1"/>
    </xf>
    <xf numFmtId="0" fontId="14" fillId="0" borderId="0" xfId="0" applyFont="1" applyAlignment="1">
      <alignment horizontal="center" vertical="center" wrapText="1"/>
    </xf>
    <xf numFmtId="0" fontId="6" fillId="0" borderId="5" xfId="0" applyFont="1" applyBorder="1" applyAlignment="1" applyProtection="1">
      <alignment horizontal="center" vertical="center" wrapText="1"/>
      <protection locked="0"/>
    </xf>
    <xf numFmtId="0" fontId="6" fillId="0" borderId="1" xfId="0" applyFont="1" applyBorder="1" applyAlignment="1" applyProtection="1">
      <alignment horizontal="center" vertical="center" wrapText="1"/>
      <protection locked="0"/>
    </xf>
    <xf numFmtId="0" fontId="6" fillId="0" borderId="8" xfId="0" applyFont="1" applyBorder="1" applyAlignment="1" applyProtection="1">
      <alignment horizontal="center" vertical="center" wrapText="1"/>
      <protection locked="0"/>
    </xf>
    <xf numFmtId="0" fontId="6" fillId="0" borderId="5" xfId="0" applyFont="1" applyBorder="1" applyAlignment="1">
      <alignment horizontal="center" vertical="center" wrapText="1"/>
    </xf>
    <xf numFmtId="0" fontId="6" fillId="5" borderId="5" xfId="0" applyFont="1" applyFill="1" applyBorder="1" applyAlignment="1">
      <alignment horizontal="center" vertical="center" wrapText="1"/>
    </xf>
    <xf numFmtId="0" fontId="6" fillId="0" borderId="5" xfId="0" applyFont="1" applyBorder="1" applyAlignment="1" applyProtection="1">
      <alignment horizontal="center" vertical="center" textRotation="90" wrapText="1"/>
      <protection locked="0"/>
    </xf>
    <xf numFmtId="9" fontId="6" fillId="5" borderId="5" xfId="1" applyFont="1" applyFill="1" applyBorder="1" applyAlignment="1" applyProtection="1">
      <alignment horizontal="center" vertical="center" wrapText="1"/>
      <protection hidden="1"/>
    </xf>
    <xf numFmtId="9" fontId="6" fillId="5" borderId="5" xfId="1" applyFont="1" applyFill="1" applyBorder="1" applyAlignment="1" applyProtection="1">
      <alignment horizontal="center" vertical="center" wrapText="1"/>
      <protection locked="0"/>
    </xf>
    <xf numFmtId="9" fontId="6" fillId="5" borderId="5" xfId="1" applyFont="1" applyFill="1" applyBorder="1" applyAlignment="1" applyProtection="1">
      <alignment horizontal="center" vertical="center" wrapText="1"/>
    </xf>
    <xf numFmtId="0" fontId="6" fillId="5" borderId="5" xfId="0" applyFont="1" applyFill="1" applyBorder="1" applyAlignment="1" applyProtection="1">
      <alignment horizontal="center" vertical="center" wrapText="1"/>
      <protection locked="0"/>
    </xf>
    <xf numFmtId="0" fontId="6" fillId="0" borderId="0" xfId="0" applyFont="1" applyAlignment="1">
      <alignment horizontal="center" vertical="center" wrapText="1"/>
    </xf>
    <xf numFmtId="0" fontId="6" fillId="5" borderId="1" xfId="0" applyFont="1" applyFill="1" applyBorder="1" applyAlignment="1">
      <alignment horizontal="center" vertical="center" wrapText="1"/>
    </xf>
    <xf numFmtId="0" fontId="6" fillId="0" borderId="1" xfId="0" applyFont="1" applyBorder="1" applyAlignment="1" applyProtection="1">
      <alignment horizontal="center" vertical="center" textRotation="90" wrapText="1"/>
      <protection locked="0"/>
    </xf>
    <xf numFmtId="9" fontId="6" fillId="5" borderId="1" xfId="1" applyFont="1" applyFill="1" applyBorder="1" applyAlignment="1" applyProtection="1">
      <alignment horizontal="center" vertical="center" wrapText="1"/>
      <protection hidden="1"/>
    </xf>
    <xf numFmtId="9" fontId="6" fillId="5" borderId="1" xfId="1" applyFont="1" applyFill="1" applyBorder="1" applyAlignment="1" applyProtection="1">
      <alignment horizontal="center" vertical="center" wrapText="1"/>
      <protection locked="0"/>
    </xf>
    <xf numFmtId="0" fontId="6" fillId="5" borderId="1" xfId="0" applyFont="1" applyFill="1" applyBorder="1" applyAlignment="1" applyProtection="1">
      <alignment horizontal="center" vertical="center" wrapText="1"/>
      <protection locked="0"/>
    </xf>
    <xf numFmtId="0" fontId="6" fillId="5" borderId="8" xfId="0" applyFont="1" applyFill="1" applyBorder="1" applyAlignment="1">
      <alignment horizontal="center" vertical="center" wrapText="1"/>
    </xf>
    <xf numFmtId="0" fontId="6" fillId="0" borderId="8" xfId="0" applyFont="1" applyBorder="1" applyAlignment="1" applyProtection="1">
      <alignment horizontal="center" vertical="center" textRotation="90" wrapText="1"/>
      <protection locked="0"/>
    </xf>
    <xf numFmtId="9" fontId="6" fillId="5" borderId="8" xfId="1" applyFont="1" applyFill="1" applyBorder="1" applyAlignment="1" applyProtection="1">
      <alignment horizontal="center" vertical="center" wrapText="1"/>
      <protection hidden="1"/>
    </xf>
    <xf numFmtId="9" fontId="6" fillId="5" borderId="8" xfId="1" applyFont="1" applyFill="1" applyBorder="1" applyAlignment="1" applyProtection="1">
      <alignment horizontal="center" vertical="center" wrapText="1"/>
      <protection locked="0"/>
    </xf>
    <xf numFmtId="0" fontId="6" fillId="5" borderId="8" xfId="0" applyFont="1" applyFill="1" applyBorder="1" applyAlignment="1" applyProtection="1">
      <alignment horizontal="center" vertical="center" wrapText="1"/>
      <protection locked="0"/>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4" fillId="0" borderId="1" xfId="0" applyFont="1" applyBorder="1" applyAlignment="1" applyProtection="1">
      <alignment horizontal="center" vertical="center"/>
      <protection locked="0"/>
    </xf>
    <xf numFmtId="9" fontId="6" fillId="0" borderId="5" xfId="1" applyFont="1" applyBorder="1" applyAlignment="1" applyProtection="1">
      <alignment horizontal="center" vertical="center" wrapText="1"/>
      <protection locked="0"/>
    </xf>
    <xf numFmtId="17" fontId="6" fillId="0" borderId="1" xfId="0" applyNumberFormat="1" applyFont="1" applyBorder="1" applyAlignment="1" applyProtection="1">
      <alignment horizontal="center" vertical="center" wrapText="1"/>
      <protection locked="0"/>
    </xf>
    <xf numFmtId="0" fontId="9" fillId="4" borderId="33" xfId="0" applyFont="1" applyFill="1" applyBorder="1" applyAlignment="1">
      <alignment horizontal="center" vertical="center" wrapText="1"/>
    </xf>
    <xf numFmtId="0" fontId="16" fillId="0" borderId="3" xfId="0" applyFont="1" applyBorder="1" applyAlignment="1" applyProtection="1">
      <alignment horizontal="center" vertical="center" wrapText="1"/>
      <protection locked="0"/>
    </xf>
    <xf numFmtId="9" fontId="6" fillId="5" borderId="1" xfId="1" applyFont="1" applyFill="1" applyBorder="1" applyAlignment="1" applyProtection="1">
      <alignment horizontal="center" vertical="center" wrapText="1"/>
    </xf>
    <xf numFmtId="0" fontId="6" fillId="0" borderId="5" xfId="0" applyFont="1" applyBorder="1" applyAlignment="1" applyProtection="1">
      <alignment vertical="center" wrapText="1"/>
      <protection locked="0"/>
    </xf>
    <xf numFmtId="17" fontId="6" fillId="0" borderId="5" xfId="0" applyNumberFormat="1" applyFont="1" applyBorder="1" applyAlignment="1" applyProtection="1">
      <alignment vertical="center" wrapText="1"/>
      <protection locked="0"/>
    </xf>
    <xf numFmtId="0" fontId="6" fillId="0" borderId="34" xfId="0" applyFont="1" applyBorder="1" applyAlignment="1" applyProtection="1">
      <alignment horizontal="center" vertical="center" wrapText="1"/>
      <protection locked="0"/>
    </xf>
    <xf numFmtId="0" fontId="6" fillId="0" borderId="35" xfId="0" applyFont="1" applyBorder="1" applyAlignment="1" applyProtection="1">
      <alignment horizontal="center" vertical="center" wrapText="1"/>
      <protection locked="0"/>
    </xf>
    <xf numFmtId="0" fontId="6" fillId="5" borderId="34" xfId="0" applyFont="1" applyFill="1" applyBorder="1" applyAlignment="1" applyProtection="1">
      <alignment horizontal="center" vertical="center" wrapText="1"/>
      <protection locked="0"/>
    </xf>
    <xf numFmtId="0" fontId="9" fillId="4" borderId="13" xfId="0" applyFont="1" applyFill="1" applyBorder="1" applyAlignment="1">
      <alignment horizontal="center" vertical="center" wrapText="1"/>
    </xf>
    <xf numFmtId="0" fontId="9" fillId="4" borderId="34" xfId="0" applyFont="1" applyFill="1" applyBorder="1" applyAlignment="1">
      <alignment horizontal="center" vertical="center" wrapText="1"/>
    </xf>
    <xf numFmtId="0" fontId="6" fillId="0" borderId="1" xfId="0" applyFont="1" applyBorder="1" applyAlignment="1">
      <alignment horizontal="center" vertical="center" wrapText="1"/>
    </xf>
    <xf numFmtId="9" fontId="6" fillId="0" borderId="1" xfId="0" applyNumberFormat="1" applyFont="1" applyBorder="1" applyAlignment="1" applyProtection="1">
      <alignment horizontal="center" vertical="center" wrapText="1"/>
      <protection locked="0"/>
    </xf>
    <xf numFmtId="9" fontId="6" fillId="0" borderId="5" xfId="0" applyNumberFormat="1" applyFont="1" applyBorder="1" applyAlignment="1" applyProtection="1">
      <alignment horizontal="center" vertical="center" wrapText="1"/>
      <protection locked="0"/>
    </xf>
    <xf numFmtId="0" fontId="6" fillId="0" borderId="0" xfId="0" applyFont="1" applyAlignment="1">
      <alignment vertical="center" wrapText="1"/>
    </xf>
    <xf numFmtId="0" fontId="6" fillId="0" borderId="1" xfId="0" applyFont="1" applyBorder="1" applyAlignment="1" applyProtection="1">
      <alignment horizontal="left" vertical="center" wrapText="1"/>
      <protection locked="0"/>
    </xf>
    <xf numFmtId="17" fontId="6" fillId="0" borderId="35" xfId="0" applyNumberFormat="1" applyFont="1" applyBorder="1" applyAlignment="1" applyProtection="1">
      <alignment horizontal="center" vertical="center" wrapText="1"/>
      <protection locked="0"/>
    </xf>
    <xf numFmtId="0" fontId="6" fillId="0" borderId="20" xfId="0" applyFont="1" applyBorder="1" applyAlignment="1" applyProtection="1">
      <alignment horizontal="center" vertical="center" wrapText="1"/>
      <protection locked="0"/>
    </xf>
    <xf numFmtId="9" fontId="6" fillId="0" borderId="8" xfId="0" applyNumberFormat="1" applyFont="1" applyBorder="1" applyAlignment="1" applyProtection="1">
      <alignment horizontal="center" vertical="center" wrapText="1"/>
      <protection locked="0"/>
    </xf>
    <xf numFmtId="0" fontId="6" fillId="0" borderId="20" xfId="0" applyFont="1" applyBorder="1" applyAlignment="1">
      <alignment horizontal="center" vertical="center" wrapText="1"/>
    </xf>
    <xf numFmtId="0" fontId="6" fillId="0" borderId="1" xfId="0" applyFont="1" applyBorder="1" applyAlignment="1" applyProtection="1">
      <alignment horizontal="left" vertical="top" wrapText="1"/>
      <protection locked="0"/>
    </xf>
    <xf numFmtId="0" fontId="2" fillId="0" borderId="9" xfId="0" applyFont="1" applyBorder="1" applyAlignment="1" applyProtection="1">
      <alignment vertical="center" wrapText="1"/>
      <protection locked="0"/>
    </xf>
    <xf numFmtId="0" fontId="6" fillId="0" borderId="5" xfId="0" applyFont="1" applyBorder="1" applyAlignment="1">
      <alignment horizontal="center" vertical="center" wrapText="1"/>
    </xf>
    <xf numFmtId="0" fontId="6" fillId="0" borderId="1" xfId="0" applyFont="1" applyBorder="1" applyAlignment="1">
      <alignment horizontal="center" vertical="center" wrapText="1"/>
    </xf>
    <xf numFmtId="0" fontId="6" fillId="0" borderId="8" xfId="0" applyFont="1" applyBorder="1" applyAlignment="1">
      <alignment horizontal="center" vertical="center" wrapText="1"/>
    </xf>
    <xf numFmtId="9" fontId="6" fillId="5" borderId="5" xfId="1" applyFont="1" applyFill="1" applyBorder="1" applyAlignment="1" applyProtection="1">
      <alignment horizontal="center" vertical="center" wrapText="1"/>
    </xf>
    <xf numFmtId="9" fontId="6" fillId="5" borderId="1" xfId="1" applyFont="1" applyFill="1" applyBorder="1" applyAlignment="1" applyProtection="1">
      <alignment horizontal="center" vertical="center" wrapText="1"/>
    </xf>
    <xf numFmtId="9" fontId="6" fillId="5" borderId="8" xfId="1" applyFont="1" applyFill="1" applyBorder="1" applyAlignment="1" applyProtection="1">
      <alignment horizontal="center" vertical="center" wrapText="1"/>
    </xf>
    <xf numFmtId="9" fontId="6" fillId="0" borderId="5" xfId="1" applyFont="1" applyBorder="1" applyAlignment="1" applyProtection="1">
      <alignment horizontal="center" vertical="center" wrapText="1"/>
    </xf>
    <xf numFmtId="9" fontId="6" fillId="0" borderId="1" xfId="1" applyFont="1" applyBorder="1" applyAlignment="1" applyProtection="1">
      <alignment horizontal="center" vertical="center" wrapText="1"/>
    </xf>
    <xf numFmtId="9" fontId="6" fillId="0" borderId="8" xfId="1" applyFont="1" applyBorder="1" applyAlignment="1" applyProtection="1">
      <alignment horizontal="center" vertical="center" wrapText="1"/>
    </xf>
    <xf numFmtId="0" fontId="6" fillId="0" borderId="1" xfId="0" applyFont="1" applyBorder="1" applyAlignment="1" applyProtection="1">
      <alignment horizontal="center" vertical="center" wrapText="1"/>
      <protection locked="0"/>
    </xf>
    <xf numFmtId="9" fontId="6" fillId="0" borderId="1" xfId="0" applyNumberFormat="1" applyFont="1" applyBorder="1" applyAlignment="1" applyProtection="1">
      <alignment horizontal="center" vertical="center" wrapText="1"/>
      <protection locked="0"/>
    </xf>
    <xf numFmtId="0" fontId="6" fillId="0" borderId="6" xfId="0" applyFont="1" applyBorder="1" applyAlignment="1" applyProtection="1">
      <alignment horizontal="center" vertical="center" wrapText="1"/>
      <protection locked="0"/>
    </xf>
    <xf numFmtId="0" fontId="6" fillId="0" borderId="22" xfId="0" applyFont="1" applyBorder="1" applyAlignment="1" applyProtection="1">
      <alignment horizontal="center" vertical="center" wrapText="1"/>
      <protection locked="0"/>
    </xf>
    <xf numFmtId="0" fontId="6" fillId="0" borderId="9" xfId="0" applyFont="1" applyBorder="1" applyAlignment="1" applyProtection="1">
      <alignment horizontal="center" vertical="center" wrapText="1"/>
      <protection locked="0"/>
    </xf>
    <xf numFmtId="0" fontId="6" fillId="0" borderId="20" xfId="0" applyFont="1" applyBorder="1" applyAlignment="1">
      <alignment horizontal="center" vertical="center" wrapText="1"/>
    </xf>
    <xf numFmtId="0" fontId="6" fillId="0" borderId="3" xfId="0" applyFont="1" applyBorder="1" applyAlignment="1">
      <alignment horizontal="center" vertical="center" wrapText="1"/>
    </xf>
    <xf numFmtId="0" fontId="6" fillId="0" borderId="35" xfId="0" applyFont="1" applyBorder="1" applyAlignment="1">
      <alignment horizontal="center" vertical="center" wrapText="1"/>
    </xf>
    <xf numFmtId="0" fontId="6" fillId="0" borderId="28" xfId="0" applyFont="1" applyBorder="1" applyAlignment="1" applyProtection="1">
      <alignment horizontal="center" vertical="center" wrapText="1"/>
      <protection locked="0"/>
    </xf>
    <xf numFmtId="0" fontId="6" fillId="0" borderId="36" xfId="0" applyFont="1" applyBorder="1" applyAlignment="1" applyProtection="1">
      <alignment horizontal="center" vertical="center" wrapText="1"/>
      <protection locked="0"/>
    </xf>
    <xf numFmtId="0" fontId="6" fillId="0" borderId="37" xfId="0" applyFont="1" applyBorder="1" applyAlignment="1" applyProtection="1">
      <alignment horizontal="center" vertical="center" wrapText="1"/>
      <protection locked="0"/>
    </xf>
    <xf numFmtId="0" fontId="6" fillId="0" borderId="16" xfId="0" applyFont="1" applyBorder="1" applyAlignment="1" applyProtection="1">
      <alignment horizontal="center" vertical="center" wrapText="1"/>
      <protection locked="0"/>
    </xf>
    <xf numFmtId="0" fontId="6" fillId="0" borderId="5" xfId="0" applyFont="1" applyBorder="1" applyAlignment="1" applyProtection="1">
      <alignment horizontal="center" vertical="center" wrapText="1"/>
      <protection locked="0"/>
    </xf>
    <xf numFmtId="0" fontId="6" fillId="0" borderId="8" xfId="0" applyFont="1" applyBorder="1" applyAlignment="1" applyProtection="1">
      <alignment horizontal="center" vertical="center" wrapText="1"/>
      <protection locked="0"/>
    </xf>
    <xf numFmtId="9" fontId="6" fillId="0" borderId="5" xfId="1" applyFont="1" applyBorder="1" applyAlignment="1" applyProtection="1">
      <alignment horizontal="center" vertical="center" wrapText="1"/>
      <protection locked="0"/>
    </xf>
    <xf numFmtId="9" fontId="6" fillId="0" borderId="1" xfId="1" applyFont="1" applyBorder="1" applyAlignment="1" applyProtection="1">
      <alignment horizontal="center" vertical="center" wrapText="1"/>
      <protection locked="0"/>
    </xf>
    <xf numFmtId="9" fontId="6" fillId="0" borderId="8" xfId="1" applyFont="1" applyBorder="1" applyAlignment="1" applyProtection="1">
      <alignment horizontal="center" vertical="center" wrapText="1"/>
      <protection locked="0"/>
    </xf>
    <xf numFmtId="0" fontId="7" fillId="5" borderId="4" xfId="0" applyFont="1" applyFill="1" applyBorder="1" applyAlignment="1">
      <alignment horizontal="center" vertical="center" wrapText="1"/>
    </xf>
    <xf numFmtId="0" fontId="7" fillId="5" borderId="21" xfId="0" applyFont="1" applyFill="1" applyBorder="1" applyAlignment="1">
      <alignment horizontal="center" vertical="center" wrapText="1"/>
    </xf>
    <xf numFmtId="0" fontId="7" fillId="5" borderId="7" xfId="0" applyFont="1" applyFill="1" applyBorder="1" applyAlignment="1">
      <alignment horizontal="center" vertical="center" wrapText="1"/>
    </xf>
    <xf numFmtId="0" fontId="6" fillId="0" borderId="20" xfId="0" applyFont="1" applyBorder="1" applyAlignment="1" applyProtection="1">
      <alignment horizontal="center" vertical="center" wrapText="1"/>
      <protection locked="0"/>
    </xf>
    <xf numFmtId="0" fontId="6" fillId="0" borderId="3" xfId="0" applyFont="1" applyBorder="1" applyAlignment="1" applyProtection="1">
      <alignment horizontal="center" vertical="center" wrapText="1"/>
      <protection locked="0"/>
    </xf>
    <xf numFmtId="0" fontId="6" fillId="0" borderId="23" xfId="0" applyFont="1" applyBorder="1" applyAlignment="1" applyProtection="1">
      <alignment horizontal="center" vertical="center" wrapText="1"/>
      <protection locked="0"/>
    </xf>
    <xf numFmtId="0" fontId="2" fillId="0" borderId="6" xfId="0" applyFont="1" applyBorder="1" applyAlignment="1" applyProtection="1">
      <alignment horizontal="center" vertical="center" wrapText="1"/>
      <protection locked="0"/>
    </xf>
    <xf numFmtId="0" fontId="2" fillId="0" borderId="22" xfId="0" applyFont="1" applyBorder="1" applyAlignment="1" applyProtection="1">
      <alignment horizontal="center" vertical="center" wrapText="1"/>
      <protection locked="0"/>
    </xf>
    <xf numFmtId="0" fontId="2" fillId="0" borderId="9" xfId="0" applyFont="1" applyBorder="1" applyAlignment="1" applyProtection="1">
      <alignment horizontal="center" vertical="center" wrapText="1"/>
      <protection locked="0"/>
    </xf>
    <xf numFmtId="0" fontId="10" fillId="2" borderId="0" xfId="0" applyFont="1" applyFill="1" applyAlignment="1">
      <alignment horizontal="center" vertical="center" wrapText="1"/>
    </xf>
    <xf numFmtId="9" fontId="6" fillId="0" borderId="20" xfId="0" applyNumberFormat="1" applyFont="1" applyBorder="1" applyAlignment="1" applyProtection="1">
      <alignment horizontal="center" vertical="center" wrapText="1"/>
      <protection locked="0"/>
    </xf>
    <xf numFmtId="0" fontId="5" fillId="0" borderId="13" xfId="0" applyFont="1" applyBorder="1" applyAlignment="1">
      <alignment horizontal="center" vertical="center"/>
    </xf>
    <xf numFmtId="0" fontId="5" fillId="0" borderId="12" xfId="0" applyFont="1" applyBorder="1" applyAlignment="1">
      <alignment horizontal="center" vertical="center"/>
    </xf>
    <xf numFmtId="0" fontId="5" fillId="0" borderId="17" xfId="0" applyFont="1" applyBorder="1" applyAlignment="1">
      <alignment horizontal="center" vertical="center"/>
    </xf>
    <xf numFmtId="0" fontId="5" fillId="0" borderId="18" xfId="0" applyFont="1" applyBorder="1" applyAlignment="1">
      <alignment horizontal="center" vertical="center"/>
    </xf>
    <xf numFmtId="0" fontId="5" fillId="0" borderId="2" xfId="0" applyFont="1" applyBorder="1" applyAlignment="1">
      <alignment horizontal="center" vertical="center"/>
    </xf>
    <xf numFmtId="0" fontId="5" fillId="0" borderId="19" xfId="0" applyFont="1" applyBorder="1" applyAlignment="1">
      <alignment horizontal="center" vertical="center"/>
    </xf>
    <xf numFmtId="0" fontId="9" fillId="4" borderId="15" xfId="0" applyFont="1" applyFill="1" applyBorder="1" applyAlignment="1">
      <alignment horizontal="center" vertical="center" wrapText="1"/>
    </xf>
    <xf numFmtId="0" fontId="9" fillId="4" borderId="16" xfId="0" applyFont="1" applyFill="1" applyBorder="1" applyAlignment="1">
      <alignment horizontal="center" vertical="center" wrapText="1"/>
    </xf>
    <xf numFmtId="0" fontId="2" fillId="4" borderId="0" xfId="0" applyFont="1" applyFill="1" applyAlignment="1" applyProtection="1">
      <alignment horizontal="left" vertical="center" wrapText="1"/>
      <protection locked="0"/>
    </xf>
    <xf numFmtId="0" fontId="9" fillId="4" borderId="0" xfId="0" applyFont="1" applyFill="1" applyAlignment="1" applyProtection="1">
      <alignment horizontal="left" vertical="center" wrapText="1"/>
      <protection locked="0"/>
    </xf>
    <xf numFmtId="0" fontId="10" fillId="6" borderId="4" xfId="0" applyFont="1" applyFill="1" applyBorder="1" applyAlignment="1">
      <alignment horizontal="center" vertical="center"/>
    </xf>
    <xf numFmtId="0" fontId="10" fillId="6" borderId="5" xfId="0" applyFont="1" applyFill="1" applyBorder="1" applyAlignment="1">
      <alignment horizontal="center" vertical="center"/>
    </xf>
    <xf numFmtId="0" fontId="10" fillId="6" borderId="6" xfId="0" applyFont="1" applyFill="1" applyBorder="1" applyAlignment="1">
      <alignment horizontal="center" vertical="center"/>
    </xf>
    <xf numFmtId="0" fontId="12" fillId="4" borderId="25" xfId="0" applyFont="1" applyFill="1" applyBorder="1" applyAlignment="1">
      <alignment horizontal="center" vertical="center" wrapText="1"/>
    </xf>
    <xf numFmtId="0" fontId="12" fillId="4" borderId="26" xfId="0" applyFont="1" applyFill="1" applyBorder="1" applyAlignment="1">
      <alignment horizontal="center" vertical="center" wrapText="1"/>
    </xf>
    <xf numFmtId="0" fontId="12" fillId="4" borderId="27" xfId="0" applyFont="1" applyFill="1" applyBorder="1" applyAlignment="1">
      <alignment horizontal="center" vertical="center" wrapText="1"/>
    </xf>
    <xf numFmtId="0" fontId="12" fillId="4" borderId="29" xfId="0" applyFont="1" applyFill="1" applyBorder="1" applyAlignment="1">
      <alignment horizontal="center" vertical="center" wrapText="1"/>
    </xf>
    <xf numFmtId="0" fontId="12" fillId="4" borderId="30" xfId="0" applyFont="1" applyFill="1" applyBorder="1" applyAlignment="1">
      <alignment horizontal="center" vertical="center" wrapText="1"/>
    </xf>
    <xf numFmtId="0" fontId="9" fillId="4" borderId="10" xfId="0" applyFont="1" applyFill="1" applyBorder="1" applyAlignment="1">
      <alignment horizontal="center" vertical="center" wrapText="1"/>
    </xf>
    <xf numFmtId="0" fontId="9" fillId="4" borderId="11" xfId="0" applyFont="1" applyFill="1" applyBorder="1" applyAlignment="1">
      <alignment horizontal="center" vertical="center" wrapText="1"/>
    </xf>
    <xf numFmtId="0" fontId="2" fillId="0" borderId="1" xfId="0" applyFont="1" applyBorder="1" applyAlignment="1">
      <alignment horizontal="center" vertical="center" wrapText="1"/>
    </xf>
    <xf numFmtId="0" fontId="9" fillId="4" borderId="13" xfId="0" applyFont="1" applyFill="1" applyBorder="1" applyAlignment="1">
      <alignment horizontal="center" vertical="center" wrapText="1"/>
    </xf>
    <xf numFmtId="0" fontId="9" fillId="4" borderId="14" xfId="0" applyFont="1" applyFill="1" applyBorder="1" applyAlignment="1">
      <alignment horizontal="center" vertical="center" wrapText="1"/>
    </xf>
    <xf numFmtId="0" fontId="10" fillId="6" borderId="24" xfId="0" applyFont="1" applyFill="1" applyBorder="1" applyAlignment="1">
      <alignment horizontal="center" vertical="center" wrapText="1"/>
    </xf>
    <xf numFmtId="0" fontId="10" fillId="6" borderId="20" xfId="0" applyFont="1" applyFill="1" applyBorder="1" applyAlignment="1">
      <alignment horizontal="center" vertical="center" wrapText="1"/>
    </xf>
    <xf numFmtId="0" fontId="10" fillId="6" borderId="28" xfId="0" applyFont="1" applyFill="1" applyBorder="1" applyAlignment="1">
      <alignment horizontal="center" vertical="center" wrapText="1"/>
    </xf>
    <xf numFmtId="0" fontId="12" fillId="4" borderId="31" xfId="0" applyFont="1" applyFill="1" applyBorder="1" applyAlignment="1">
      <alignment horizontal="center" vertical="center" wrapText="1"/>
    </xf>
    <xf numFmtId="0" fontId="9" fillId="4" borderId="7" xfId="0" applyFont="1" applyFill="1" applyBorder="1" applyAlignment="1">
      <alignment horizontal="center" vertical="center" wrapText="1"/>
    </xf>
    <xf numFmtId="0" fontId="9" fillId="4" borderId="8" xfId="0" applyFont="1" applyFill="1" applyBorder="1" applyAlignment="1">
      <alignment horizontal="center" vertical="center" wrapText="1"/>
    </xf>
    <xf numFmtId="0" fontId="10" fillId="6" borderId="24" xfId="0" applyFont="1" applyFill="1" applyBorder="1" applyAlignment="1">
      <alignment horizontal="center"/>
    </xf>
    <xf numFmtId="0" fontId="10" fillId="6" borderId="20" xfId="0" applyFont="1" applyFill="1" applyBorder="1" applyAlignment="1">
      <alignment horizontal="center"/>
    </xf>
    <xf numFmtId="0" fontId="10" fillId="6" borderId="32" xfId="0" applyFont="1" applyFill="1" applyBorder="1" applyAlignment="1">
      <alignment horizontal="center"/>
    </xf>
    <xf numFmtId="0" fontId="10" fillId="6" borderId="28" xfId="0" applyFont="1" applyFill="1" applyBorder="1" applyAlignment="1">
      <alignment horizontal="center"/>
    </xf>
    <xf numFmtId="0" fontId="3" fillId="0" borderId="13" xfId="0" applyFont="1" applyBorder="1" applyAlignment="1">
      <alignment horizontal="center" vertical="center"/>
    </xf>
    <xf numFmtId="0" fontId="3" fillId="0" borderId="12" xfId="0" applyFont="1" applyBorder="1" applyAlignment="1">
      <alignment horizontal="center"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 xfId="0" applyFont="1" applyBorder="1" applyAlignment="1">
      <alignment horizontal="center" vertical="center"/>
    </xf>
    <xf numFmtId="0" fontId="3" fillId="0" borderId="19" xfId="0" applyFont="1" applyBorder="1" applyAlignment="1">
      <alignment horizontal="center" vertical="center"/>
    </xf>
    <xf numFmtId="0" fontId="17" fillId="0" borderId="6" xfId="0" applyFont="1" applyBorder="1" applyAlignment="1" applyProtection="1">
      <alignment horizontal="center" vertical="center" wrapText="1"/>
      <protection locked="0"/>
    </xf>
    <xf numFmtId="0" fontId="17" fillId="0" borderId="22" xfId="0" applyFont="1" applyBorder="1" applyAlignment="1" applyProtection="1">
      <alignment horizontal="center" vertical="center" wrapText="1"/>
      <protection locked="0"/>
    </xf>
    <xf numFmtId="0" fontId="17" fillId="0" borderId="9" xfId="0" applyFont="1" applyBorder="1" applyAlignment="1" applyProtection="1">
      <alignment horizontal="center" vertical="center" wrapText="1"/>
      <protection locked="0"/>
    </xf>
  </cellXfs>
  <cellStyles count="2">
    <cellStyle name="Normal" xfId="0" builtinId="0"/>
    <cellStyle name="Porcentaje" xfId="1" builtinId="5"/>
  </cellStyles>
  <dxfs count="222">
    <dxf>
      <fill>
        <patternFill>
          <bgColor rgb="FFFF0000"/>
        </patternFill>
      </fill>
    </dxf>
    <dxf>
      <fill>
        <patternFill>
          <bgColor rgb="FFFFC000"/>
        </patternFill>
      </fill>
    </dxf>
    <dxf>
      <fill>
        <patternFill>
          <bgColor rgb="FF00B050"/>
        </patternFill>
      </fill>
    </dxf>
    <dxf>
      <fill>
        <patternFill>
          <bgColor rgb="FFFFFF00"/>
        </patternFill>
      </fill>
    </dxf>
    <dxf>
      <fill>
        <patternFill>
          <bgColor rgb="FFFF0000"/>
        </patternFill>
      </fill>
    </dxf>
    <dxf>
      <fill>
        <patternFill>
          <bgColor rgb="FFFFC000"/>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00B050"/>
        </patternFill>
      </fill>
    </dxf>
    <dxf>
      <fill>
        <patternFill>
          <bgColor rgb="FFFFFF00"/>
        </patternFill>
      </fill>
    </dxf>
    <dxf>
      <fill>
        <patternFill>
          <bgColor rgb="FFFF0000"/>
        </patternFill>
      </fill>
    </dxf>
    <dxf>
      <fill>
        <patternFill>
          <bgColor rgb="FFFFC000"/>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00B050"/>
        </patternFill>
      </fill>
    </dxf>
    <dxf>
      <fill>
        <patternFill>
          <bgColor rgb="FFFF0000"/>
        </patternFill>
      </fill>
    </dxf>
    <dxf>
      <fill>
        <patternFill>
          <bgColor rgb="FFFFC000"/>
        </patternFill>
      </fill>
    </dxf>
    <dxf>
      <fill>
        <patternFill>
          <bgColor rgb="FF00B050"/>
        </patternFill>
      </fill>
    </dxf>
    <dxf>
      <fill>
        <patternFill>
          <bgColor rgb="FFFF0000"/>
        </patternFill>
      </fill>
    </dxf>
    <dxf>
      <fill>
        <patternFill>
          <bgColor rgb="FFFFC000"/>
        </patternFill>
      </fill>
    </dxf>
    <dxf>
      <fill>
        <patternFill>
          <bgColor rgb="FF00B050"/>
        </patternFill>
      </fill>
    </dxf>
    <dxf>
      <fill>
        <patternFill>
          <bgColor rgb="FFFF0000"/>
        </patternFill>
      </fill>
    </dxf>
    <dxf>
      <fill>
        <patternFill>
          <bgColor rgb="FFFFC000"/>
        </patternFill>
      </fill>
    </dxf>
    <dxf>
      <fill>
        <patternFill>
          <bgColor rgb="FF00B05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00B050"/>
        </patternFill>
      </fill>
    </dxf>
    <dxf>
      <fill>
        <patternFill>
          <bgColor rgb="FFFF0000"/>
        </patternFill>
      </fill>
    </dxf>
    <dxf>
      <fill>
        <patternFill>
          <bgColor rgb="FFFFC000"/>
        </patternFill>
      </fill>
    </dxf>
    <dxf>
      <fill>
        <patternFill>
          <bgColor rgb="FF00B050"/>
        </patternFill>
      </fill>
    </dxf>
    <dxf>
      <fill>
        <patternFill>
          <bgColor rgb="FFFF0000"/>
        </patternFill>
      </fill>
    </dxf>
    <dxf>
      <fill>
        <patternFill>
          <bgColor rgb="FFFFC000"/>
        </patternFill>
      </fill>
    </dxf>
    <dxf>
      <fill>
        <patternFill>
          <bgColor rgb="FF00B050"/>
        </patternFill>
      </fill>
    </dxf>
    <dxf>
      <fill>
        <patternFill>
          <bgColor rgb="FFFF0000"/>
        </patternFill>
      </fill>
    </dxf>
    <dxf>
      <fill>
        <patternFill>
          <bgColor rgb="FFFFC000"/>
        </patternFill>
      </fill>
    </dxf>
    <dxf>
      <fill>
        <patternFill>
          <bgColor rgb="FF00B050"/>
        </patternFill>
      </fill>
    </dxf>
    <dxf>
      <fill>
        <patternFill>
          <bgColor rgb="FFFF0000"/>
        </patternFill>
      </fill>
    </dxf>
    <dxf>
      <fill>
        <patternFill>
          <bgColor rgb="FFFFC000"/>
        </patternFill>
      </fill>
    </dxf>
    <dxf>
      <fill>
        <patternFill>
          <bgColor rgb="FF00B050"/>
        </patternFill>
      </fill>
    </dxf>
    <dxf>
      <fill>
        <patternFill>
          <bgColor rgb="FFFF0000"/>
        </patternFill>
      </fill>
    </dxf>
    <dxf>
      <fill>
        <patternFill>
          <bgColor rgb="FFFFC000"/>
        </patternFill>
      </fill>
    </dxf>
    <dxf>
      <fill>
        <patternFill>
          <bgColor rgb="FF00B050"/>
        </patternFill>
      </fill>
    </dxf>
    <dxf>
      <fill>
        <patternFill>
          <bgColor rgb="FFFF0000"/>
        </patternFill>
      </fill>
    </dxf>
    <dxf>
      <fill>
        <patternFill>
          <bgColor rgb="FFFFC000"/>
        </patternFill>
      </fill>
    </dxf>
    <dxf>
      <fill>
        <patternFill>
          <bgColor rgb="FF00B050"/>
        </patternFill>
      </fill>
    </dxf>
    <dxf>
      <fill>
        <patternFill>
          <bgColor rgb="FFFF0000"/>
        </patternFill>
      </fill>
    </dxf>
    <dxf>
      <fill>
        <patternFill>
          <bgColor rgb="FFFFC00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50"/>
        </patternFill>
      </fill>
    </dxf>
  </dxfs>
  <tableStyles count="0" defaultTableStyle="TableStyleMedium2" defaultPivotStyle="PivotStyleLight16"/>
  <colors>
    <mruColors>
      <color rgb="FF333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523876</xdr:colOff>
      <xdr:row>0</xdr:row>
      <xdr:rowOff>76200</xdr:rowOff>
    </xdr:from>
    <xdr:to>
      <xdr:col>3</xdr:col>
      <xdr:colOff>523875</xdr:colOff>
      <xdr:row>3</xdr:row>
      <xdr:rowOff>166727</xdr:rowOff>
    </xdr:to>
    <xdr:pic>
      <xdr:nvPicPr>
        <xdr:cNvPr id="2" name="3 Imagen">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23876" y="76200"/>
          <a:ext cx="3333749" cy="12811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G42"/>
  <sheetViews>
    <sheetView tabSelected="1" topLeftCell="AE1" zoomScale="60" zoomScaleNormal="60" workbookViewId="0">
      <selection activeCell="BF17" sqref="BF17"/>
    </sheetView>
  </sheetViews>
  <sheetFormatPr baseColWidth="10" defaultColWidth="10.85546875" defaultRowHeight="14.25" x14ac:dyDescent="0.2"/>
  <cols>
    <col min="1" max="1" width="10.85546875" style="1" customWidth="1"/>
    <col min="2" max="2" width="20.5703125" style="1" customWidth="1"/>
    <col min="3" max="3" width="16.28515625" style="1" customWidth="1"/>
    <col min="4" max="4" width="16.140625" style="1" customWidth="1"/>
    <col min="5" max="5" width="25.140625" style="1" customWidth="1"/>
    <col min="6" max="6" width="32.5703125" style="1" customWidth="1"/>
    <col min="7" max="7" width="59.140625" style="1" customWidth="1"/>
    <col min="8" max="8" width="35.42578125" style="1" customWidth="1"/>
    <col min="9" max="9" width="25.42578125" style="1" customWidth="1"/>
    <col min="10" max="10" width="19.42578125" style="1" customWidth="1"/>
    <col min="11" max="11" width="23" style="1" customWidth="1"/>
    <col min="12" max="12" width="24" style="1" customWidth="1"/>
    <col min="13" max="13" width="11.140625" style="1" customWidth="1"/>
    <col min="14" max="14" width="11.5703125" style="1" customWidth="1"/>
    <col min="15" max="15" width="11.140625" style="1" customWidth="1"/>
    <col min="16" max="16" width="14.140625" style="1" customWidth="1"/>
    <col min="17" max="17" width="45.140625" style="1" customWidth="1"/>
    <col min="18" max="18" width="16.140625" style="1" customWidth="1"/>
    <col min="19" max="19" width="14.5703125" style="1" customWidth="1"/>
    <col min="20" max="20" width="16.5703125" style="1" customWidth="1"/>
    <col min="21" max="21" width="10.85546875" style="1" customWidth="1"/>
    <col min="22" max="22" width="30" style="1" customWidth="1"/>
    <col min="23" max="23" width="37.5703125" style="1" customWidth="1"/>
    <col min="24" max="24" width="44" style="1" customWidth="1"/>
    <col min="25" max="25" width="49.7109375" style="1" customWidth="1"/>
    <col min="26" max="26" width="37.85546875" style="1" customWidth="1"/>
    <col min="27" max="27" width="9.5703125" style="1" customWidth="1"/>
    <col min="28" max="28" width="9.5703125" style="1" hidden="1" customWidth="1"/>
    <col min="29" max="29" width="9.5703125" style="1" customWidth="1"/>
    <col min="30" max="30" width="9.5703125" style="1" hidden="1" customWidth="1"/>
    <col min="31" max="31" width="9.5703125" style="1" customWidth="1"/>
    <col min="32" max="32" width="9.5703125" style="1" hidden="1" customWidth="1"/>
    <col min="33" max="33" width="9.5703125" style="1" customWidth="1"/>
    <col min="34" max="34" width="9.5703125" style="1" hidden="1" customWidth="1"/>
    <col min="35" max="35" width="9.5703125" style="1" customWidth="1"/>
    <col min="36" max="36" width="5.140625" style="1" hidden="1" customWidth="1"/>
    <col min="37" max="37" width="10.85546875" style="1" hidden="1" customWidth="1"/>
    <col min="38" max="38" width="11.140625" style="1" customWidth="1"/>
    <col min="39" max="39" width="10.85546875" style="1"/>
    <col min="40" max="40" width="10.85546875" style="1" hidden="1" customWidth="1"/>
    <col min="41" max="41" width="11.140625" style="1" customWidth="1"/>
    <col min="42" max="42" width="24.42578125" style="1" customWidth="1"/>
    <col min="43" max="43" width="24.28515625" style="1" customWidth="1"/>
    <col min="44" max="44" width="19.85546875" style="1" customWidth="1"/>
    <col min="45" max="45" width="20.28515625" style="1" customWidth="1"/>
    <col min="46" max="46" width="10.85546875" style="1" customWidth="1"/>
    <col min="47" max="47" width="51" style="1" hidden="1" customWidth="1"/>
    <col min="48" max="48" width="18.5703125" style="1" customWidth="1"/>
    <col min="49" max="49" width="21.140625" style="1" customWidth="1"/>
    <col min="50" max="50" width="41.42578125" style="1" customWidth="1"/>
    <col min="51" max="51" width="24.140625" style="1" customWidth="1"/>
    <col min="52" max="52" width="27.28515625" style="1" customWidth="1"/>
    <col min="53" max="54" width="20.7109375" style="1" hidden="1" customWidth="1"/>
    <col min="55" max="55" width="15.140625" style="1" customWidth="1"/>
    <col min="56" max="56" width="20.42578125" style="1" customWidth="1"/>
    <col min="57" max="57" width="16.28515625" style="1" bestFit="1" customWidth="1"/>
    <col min="58" max="58" width="61.5703125" style="1" customWidth="1"/>
    <col min="59" max="16384" width="10.85546875" style="1"/>
  </cols>
  <sheetData>
    <row r="1" spans="1:59" customFormat="1" ht="31.5" customHeight="1" x14ac:dyDescent="0.25">
      <c r="A1" s="126"/>
      <c r="B1" s="126"/>
      <c r="C1" s="126"/>
      <c r="D1" s="126"/>
      <c r="E1" s="139" t="s">
        <v>0</v>
      </c>
      <c r="F1" s="140"/>
      <c r="G1" s="140"/>
      <c r="H1" s="140"/>
      <c r="I1" s="140"/>
      <c r="J1" s="140"/>
      <c r="K1" s="140"/>
      <c r="L1" s="140"/>
      <c r="M1" s="140"/>
      <c r="N1" s="140"/>
      <c r="O1" s="140"/>
      <c r="P1" s="140"/>
      <c r="Q1" s="140"/>
      <c r="R1" s="140"/>
      <c r="S1" s="140"/>
      <c r="T1" s="140"/>
      <c r="U1" s="140"/>
      <c r="V1" s="140"/>
      <c r="W1" s="140"/>
      <c r="X1" s="140"/>
      <c r="Y1" s="140"/>
      <c r="Z1" s="140"/>
      <c r="AA1" s="140"/>
      <c r="AB1" s="140"/>
      <c r="AC1" s="140"/>
      <c r="AD1" s="140"/>
      <c r="AE1" s="140"/>
      <c r="AF1" s="140"/>
      <c r="AG1" s="140"/>
      <c r="AH1" s="140"/>
      <c r="AI1" s="140"/>
      <c r="AJ1" s="140"/>
      <c r="AK1" s="140"/>
      <c r="AL1" s="140"/>
      <c r="AM1" s="140"/>
      <c r="AN1" s="140"/>
      <c r="AO1" s="140"/>
      <c r="AP1" s="140"/>
      <c r="AQ1" s="140"/>
      <c r="AR1" s="140"/>
      <c r="AS1" s="140"/>
      <c r="AT1" s="140"/>
      <c r="AU1" s="140"/>
      <c r="AV1" s="140"/>
      <c r="AW1" s="140"/>
      <c r="AX1" s="140"/>
      <c r="AY1" s="140"/>
      <c r="AZ1" s="140"/>
      <c r="BA1" s="140"/>
      <c r="BB1" s="140"/>
      <c r="BC1" s="140"/>
      <c r="BD1" s="140"/>
      <c r="BE1" s="141"/>
      <c r="BF1" s="43" t="s">
        <v>1</v>
      </c>
      <c r="BG1" s="1"/>
    </row>
    <row r="2" spans="1:59" customFormat="1" ht="31.5" customHeight="1" x14ac:dyDescent="0.25">
      <c r="A2" s="126"/>
      <c r="B2" s="126"/>
      <c r="C2" s="126"/>
      <c r="D2" s="126"/>
      <c r="E2" s="142"/>
      <c r="F2" s="143"/>
      <c r="G2" s="143"/>
      <c r="H2" s="143"/>
      <c r="I2" s="143"/>
      <c r="J2" s="143"/>
      <c r="K2" s="143"/>
      <c r="L2" s="143"/>
      <c r="M2" s="143"/>
      <c r="N2" s="143"/>
      <c r="O2" s="143"/>
      <c r="P2" s="143"/>
      <c r="Q2" s="143"/>
      <c r="R2" s="143"/>
      <c r="S2" s="143"/>
      <c r="T2" s="143"/>
      <c r="U2" s="143"/>
      <c r="V2" s="143"/>
      <c r="W2" s="143"/>
      <c r="X2" s="143"/>
      <c r="Y2" s="143"/>
      <c r="Z2" s="143"/>
      <c r="AA2" s="143"/>
      <c r="AB2" s="143"/>
      <c r="AC2" s="143"/>
      <c r="AD2" s="143"/>
      <c r="AE2" s="143"/>
      <c r="AF2" s="143"/>
      <c r="AG2" s="143"/>
      <c r="AH2" s="143"/>
      <c r="AI2" s="143"/>
      <c r="AJ2" s="143"/>
      <c r="AK2" s="143"/>
      <c r="AL2" s="143"/>
      <c r="AM2" s="143"/>
      <c r="AN2" s="143"/>
      <c r="AO2" s="143"/>
      <c r="AP2" s="143"/>
      <c r="AQ2" s="143"/>
      <c r="AR2" s="143"/>
      <c r="AS2" s="143"/>
      <c r="AT2" s="143"/>
      <c r="AU2" s="143"/>
      <c r="AV2" s="143"/>
      <c r="AW2" s="143"/>
      <c r="AX2" s="143"/>
      <c r="AY2" s="143"/>
      <c r="AZ2" s="143"/>
      <c r="BA2" s="143"/>
      <c r="BB2" s="143"/>
      <c r="BC2" s="143"/>
      <c r="BD2" s="143"/>
      <c r="BE2" s="144"/>
      <c r="BF2" s="44" t="s">
        <v>4</v>
      </c>
      <c r="BG2" s="1"/>
    </row>
    <row r="3" spans="1:59" customFormat="1" ht="31.5" customHeight="1" x14ac:dyDescent="0.25">
      <c r="A3" s="126"/>
      <c r="B3" s="126"/>
      <c r="C3" s="126"/>
      <c r="D3" s="126"/>
      <c r="E3" s="106" t="s">
        <v>2</v>
      </c>
      <c r="F3" s="107"/>
      <c r="G3" s="107"/>
      <c r="H3" s="107"/>
      <c r="I3" s="107"/>
      <c r="J3" s="107"/>
      <c r="K3" s="107"/>
      <c r="L3" s="107"/>
      <c r="M3" s="107"/>
      <c r="N3" s="107"/>
      <c r="O3" s="107"/>
      <c r="P3" s="107"/>
      <c r="Q3" s="107"/>
      <c r="R3" s="107"/>
      <c r="S3" s="107"/>
      <c r="T3" s="107"/>
      <c r="U3" s="107"/>
      <c r="V3" s="107"/>
      <c r="W3" s="107"/>
      <c r="X3" s="107"/>
      <c r="Y3" s="107"/>
      <c r="Z3" s="107"/>
      <c r="AA3" s="107"/>
      <c r="AB3" s="107"/>
      <c r="AC3" s="107"/>
      <c r="AD3" s="107"/>
      <c r="AE3" s="107"/>
      <c r="AF3" s="107"/>
      <c r="AG3" s="107"/>
      <c r="AH3" s="107"/>
      <c r="AI3" s="107"/>
      <c r="AJ3" s="107"/>
      <c r="AK3" s="107"/>
      <c r="AL3" s="107"/>
      <c r="AM3" s="107"/>
      <c r="AN3" s="107"/>
      <c r="AO3" s="107"/>
      <c r="AP3" s="107"/>
      <c r="AQ3" s="107"/>
      <c r="AR3" s="107"/>
      <c r="AS3" s="107"/>
      <c r="AT3" s="107"/>
      <c r="AU3" s="107"/>
      <c r="AV3" s="107"/>
      <c r="AW3" s="107"/>
      <c r="AX3" s="107"/>
      <c r="AY3" s="107"/>
      <c r="AZ3" s="107"/>
      <c r="BA3" s="107"/>
      <c r="BB3" s="107"/>
      <c r="BC3" s="107"/>
      <c r="BD3" s="107"/>
      <c r="BE3" s="108"/>
      <c r="BF3" s="45" t="s">
        <v>65</v>
      </c>
      <c r="BG3" s="1"/>
    </row>
    <row r="4" spans="1:59" customFormat="1" ht="31.5" customHeight="1" x14ac:dyDescent="0.25">
      <c r="A4" s="126"/>
      <c r="B4" s="126"/>
      <c r="C4" s="126"/>
      <c r="D4" s="126"/>
      <c r="E4" s="109"/>
      <c r="F4" s="110"/>
      <c r="G4" s="110"/>
      <c r="H4" s="110"/>
      <c r="I4" s="110"/>
      <c r="J4" s="110"/>
      <c r="K4" s="110"/>
      <c r="L4" s="110"/>
      <c r="M4" s="110"/>
      <c r="N4" s="110"/>
      <c r="O4" s="110"/>
      <c r="P4" s="110"/>
      <c r="Q4" s="110"/>
      <c r="R4" s="110"/>
      <c r="S4" s="110"/>
      <c r="T4" s="110"/>
      <c r="U4" s="110"/>
      <c r="V4" s="110"/>
      <c r="W4" s="110"/>
      <c r="X4" s="110"/>
      <c r="Y4" s="110"/>
      <c r="Z4" s="110"/>
      <c r="AA4" s="110"/>
      <c r="AB4" s="110"/>
      <c r="AC4" s="110"/>
      <c r="AD4" s="110"/>
      <c r="AE4" s="110"/>
      <c r="AF4" s="110"/>
      <c r="AG4" s="110"/>
      <c r="AH4" s="110"/>
      <c r="AI4" s="110"/>
      <c r="AJ4" s="110"/>
      <c r="AK4" s="110"/>
      <c r="AL4" s="110"/>
      <c r="AM4" s="110"/>
      <c r="AN4" s="110"/>
      <c r="AO4" s="110"/>
      <c r="AP4" s="110"/>
      <c r="AQ4" s="110"/>
      <c r="AR4" s="110"/>
      <c r="AS4" s="110"/>
      <c r="AT4" s="110"/>
      <c r="AU4" s="110"/>
      <c r="AV4" s="110"/>
      <c r="AW4" s="110"/>
      <c r="AX4" s="110"/>
      <c r="AY4" s="110"/>
      <c r="AZ4" s="110"/>
      <c r="BA4" s="110"/>
      <c r="BB4" s="110"/>
      <c r="BC4" s="110"/>
      <c r="BD4" s="110"/>
      <c r="BE4" s="111"/>
      <c r="BF4" s="44" t="s">
        <v>3</v>
      </c>
      <c r="BG4" s="1"/>
    </row>
    <row r="5" spans="1:59" s="5" customFormat="1" ht="9.6" customHeight="1" x14ac:dyDescent="0.35">
      <c r="A5" s="2"/>
      <c r="B5" s="2"/>
      <c r="C5" s="2"/>
      <c r="D5" s="2"/>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4"/>
    </row>
    <row r="6" spans="1:59" ht="23.1" customHeight="1" x14ac:dyDescent="0.2">
      <c r="A6" s="104" t="s">
        <v>16</v>
      </c>
      <c r="B6" s="104"/>
      <c r="C6" s="104"/>
      <c r="D6" s="114" t="s">
        <v>102</v>
      </c>
      <c r="E6" s="114"/>
      <c r="F6" s="114"/>
      <c r="G6" s="114"/>
      <c r="H6" s="114"/>
      <c r="I6" s="114"/>
      <c r="J6" s="114"/>
      <c r="K6" s="114"/>
      <c r="L6" s="114"/>
      <c r="M6" s="114"/>
      <c r="N6" s="114"/>
      <c r="O6" s="114"/>
      <c r="P6" s="114"/>
      <c r="Q6" s="114"/>
      <c r="R6" s="114"/>
      <c r="S6" s="114"/>
      <c r="T6" s="114"/>
      <c r="U6" s="114"/>
      <c r="V6" s="114"/>
      <c r="W6" s="114"/>
      <c r="X6" s="114"/>
      <c r="Y6" s="114"/>
      <c r="Z6" s="114"/>
      <c r="AA6" s="114"/>
      <c r="AB6" s="114"/>
      <c r="AC6" s="114"/>
      <c r="AD6" s="114"/>
      <c r="AE6" s="114"/>
      <c r="AF6" s="114"/>
      <c r="AG6" s="114"/>
      <c r="AH6" s="114"/>
      <c r="AI6" s="114"/>
      <c r="AJ6" s="114"/>
      <c r="AK6" s="114"/>
      <c r="AL6" s="114"/>
      <c r="AM6" s="114"/>
      <c r="AN6" s="114"/>
      <c r="AO6" s="114"/>
      <c r="AP6" s="114"/>
      <c r="AQ6" s="114"/>
      <c r="AR6" s="114"/>
      <c r="AS6" s="114"/>
      <c r="AT6" s="114"/>
      <c r="AU6" s="114"/>
      <c r="AV6" s="114"/>
      <c r="AW6" s="114"/>
      <c r="AX6" s="114"/>
      <c r="AY6" s="114"/>
      <c r="AZ6" s="114"/>
      <c r="BA6" s="114"/>
      <c r="BB6" s="114"/>
      <c r="BC6" s="114"/>
      <c r="BD6" s="114"/>
      <c r="BE6" s="114"/>
      <c r="BF6" s="114"/>
      <c r="BG6" s="17"/>
    </row>
    <row r="7" spans="1:59" s="6" customFormat="1" ht="9.6" customHeight="1" x14ac:dyDescent="0.35">
      <c r="B7" s="7"/>
      <c r="C7" s="7"/>
      <c r="D7" s="2"/>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c r="BG7" s="4"/>
    </row>
    <row r="8" spans="1:59" ht="63.75" customHeight="1" x14ac:dyDescent="0.2">
      <c r="A8" s="104" t="s">
        <v>17</v>
      </c>
      <c r="B8" s="104"/>
      <c r="C8" s="104"/>
      <c r="D8" s="114" t="s">
        <v>103</v>
      </c>
      <c r="E8" s="114"/>
      <c r="F8" s="114"/>
      <c r="G8" s="114"/>
      <c r="H8" s="114"/>
      <c r="I8" s="114"/>
      <c r="J8" s="114"/>
      <c r="K8" s="114"/>
      <c r="L8" s="114"/>
      <c r="M8" s="114"/>
      <c r="N8" s="114"/>
      <c r="O8" s="114"/>
      <c r="P8" s="114"/>
      <c r="Q8" s="114"/>
      <c r="R8" s="114"/>
      <c r="S8" s="114"/>
      <c r="T8" s="114"/>
      <c r="U8" s="114"/>
      <c r="V8" s="114"/>
      <c r="W8" s="114"/>
      <c r="X8" s="114"/>
      <c r="Y8" s="114"/>
      <c r="Z8" s="114"/>
      <c r="AA8" s="114"/>
      <c r="AB8" s="114"/>
      <c r="AC8" s="114"/>
      <c r="AD8" s="114"/>
      <c r="AE8" s="114"/>
      <c r="AF8" s="114"/>
      <c r="AG8" s="114"/>
      <c r="AH8" s="114"/>
      <c r="AI8" s="114"/>
      <c r="AJ8" s="114"/>
      <c r="AK8" s="114"/>
      <c r="AL8" s="114"/>
      <c r="AM8" s="114"/>
      <c r="AN8" s="114"/>
      <c r="AO8" s="114"/>
      <c r="AP8" s="114"/>
      <c r="AQ8" s="114"/>
      <c r="AR8" s="114"/>
      <c r="AS8" s="114"/>
      <c r="AT8" s="114"/>
      <c r="AU8" s="114"/>
      <c r="AV8" s="114"/>
      <c r="AW8" s="114"/>
      <c r="AX8" s="114"/>
      <c r="AY8" s="114"/>
      <c r="AZ8" s="114"/>
      <c r="BA8" s="114"/>
      <c r="BB8" s="114"/>
      <c r="BC8" s="114"/>
      <c r="BD8" s="114"/>
      <c r="BE8" s="114"/>
      <c r="BF8" s="114"/>
      <c r="BG8" s="17"/>
    </row>
    <row r="9" spans="1:59" s="6" customFormat="1" ht="9.6" customHeight="1" x14ac:dyDescent="0.35">
      <c r="B9" s="7"/>
      <c r="C9" s="7"/>
      <c r="D9" s="2"/>
      <c r="E9" s="3"/>
      <c r="F9" s="3"/>
      <c r="G9" s="3"/>
      <c r="H9" s="3"/>
      <c r="I9" s="3"/>
      <c r="J9" s="3"/>
      <c r="K9" s="3"/>
      <c r="L9" s="3"/>
      <c r="M9" s="3"/>
      <c r="N9" s="3"/>
      <c r="O9" s="3"/>
      <c r="P9" s="3"/>
      <c r="Q9" s="3"/>
      <c r="R9" s="3"/>
      <c r="S9" s="3"/>
      <c r="T9" s="3"/>
      <c r="U9" s="3"/>
      <c r="V9" s="3"/>
      <c r="W9" s="3"/>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4"/>
    </row>
    <row r="10" spans="1:59" ht="38.25" customHeight="1" x14ac:dyDescent="0.2">
      <c r="A10" s="104" t="s">
        <v>47</v>
      </c>
      <c r="B10" s="104"/>
      <c r="C10" s="104"/>
      <c r="D10" s="115" t="s">
        <v>104</v>
      </c>
      <c r="E10" s="114"/>
      <c r="F10" s="114"/>
      <c r="G10" s="114"/>
      <c r="H10" s="114"/>
      <c r="I10" s="114"/>
      <c r="J10" s="114"/>
      <c r="K10" s="114"/>
      <c r="L10" s="114"/>
      <c r="M10" s="114"/>
      <c r="N10" s="114"/>
      <c r="O10" s="114"/>
      <c r="P10" s="114"/>
      <c r="Q10" s="114"/>
      <c r="R10" s="114"/>
      <c r="S10" s="114"/>
      <c r="T10" s="114"/>
      <c r="U10" s="114"/>
      <c r="V10" s="114"/>
      <c r="W10" s="114"/>
      <c r="X10" s="114"/>
      <c r="Y10" s="114"/>
      <c r="Z10" s="114"/>
      <c r="AA10" s="114"/>
      <c r="AB10" s="114"/>
      <c r="AC10" s="114"/>
      <c r="AD10" s="114"/>
      <c r="AE10" s="114"/>
      <c r="AF10" s="114"/>
      <c r="AG10" s="114"/>
      <c r="AH10" s="114"/>
      <c r="AI10" s="114"/>
      <c r="AJ10" s="114"/>
      <c r="AK10" s="114"/>
      <c r="AL10" s="114"/>
      <c r="AM10" s="114"/>
      <c r="AN10" s="114"/>
      <c r="AO10" s="114"/>
      <c r="AP10" s="114"/>
      <c r="AQ10" s="114"/>
      <c r="AR10" s="114"/>
      <c r="AS10" s="114"/>
      <c r="AT10" s="114"/>
      <c r="AU10" s="114"/>
      <c r="AV10" s="114"/>
      <c r="AW10" s="114"/>
      <c r="AX10" s="114"/>
      <c r="AY10" s="114"/>
      <c r="AZ10" s="114"/>
      <c r="BA10" s="114"/>
      <c r="BB10" s="114"/>
      <c r="BC10" s="114"/>
      <c r="BD10" s="114"/>
      <c r="BE10" s="114"/>
      <c r="BF10" s="114"/>
      <c r="BG10" s="17"/>
    </row>
    <row r="11" spans="1:59" s="6" customFormat="1" ht="9.6" customHeight="1" thickBot="1" x14ac:dyDescent="0.4">
      <c r="B11" s="2"/>
      <c r="C11" s="2"/>
      <c r="D11" s="2"/>
      <c r="E11" s="3"/>
      <c r="F11" s="3"/>
      <c r="G11" s="3"/>
      <c r="H11" s="3"/>
      <c r="I11" s="3"/>
      <c r="J11" s="3"/>
      <c r="K11" s="3"/>
      <c r="L11" s="3"/>
      <c r="M11" s="3"/>
      <c r="N11" s="3"/>
      <c r="O11" s="3"/>
      <c r="P11" s="3"/>
      <c r="Q11" s="3"/>
      <c r="R11" s="3"/>
      <c r="S11" s="3"/>
      <c r="T11" s="8"/>
      <c r="U11" s="8"/>
      <c r="V11" s="8"/>
      <c r="W11" s="8"/>
      <c r="X11" s="8"/>
      <c r="Y11" s="8"/>
      <c r="Z11" s="8"/>
      <c r="AA11" s="8"/>
      <c r="AB11" s="8"/>
      <c r="AC11" s="8"/>
      <c r="AD11" s="8"/>
      <c r="AE11" s="8"/>
      <c r="AF11" s="8"/>
      <c r="AG11" s="8"/>
      <c r="AH11" s="8"/>
      <c r="AI11" s="8"/>
      <c r="AJ11" s="8"/>
      <c r="AK11" s="8"/>
      <c r="AL11" s="8"/>
      <c r="AM11" s="8"/>
      <c r="AN11" s="8"/>
      <c r="AO11" s="8"/>
      <c r="AP11" s="8"/>
      <c r="AQ11" s="8"/>
      <c r="AR11" s="8"/>
      <c r="AS11" s="8"/>
      <c r="AT11" s="3"/>
      <c r="AU11" s="3"/>
      <c r="AV11" s="3"/>
      <c r="AW11" s="3"/>
      <c r="AX11" s="3"/>
      <c r="AY11" s="3"/>
      <c r="AZ11" s="3"/>
      <c r="BA11" s="3"/>
      <c r="BB11" s="3"/>
      <c r="BC11" s="3"/>
      <c r="BD11" s="3"/>
      <c r="BE11" s="3"/>
      <c r="BF11" s="3"/>
      <c r="BG11" s="4"/>
    </row>
    <row r="12" spans="1:59" s="10" customFormat="1" ht="18.75" thickBot="1" x14ac:dyDescent="0.3">
      <c r="A12" s="129" t="s">
        <v>53</v>
      </c>
      <c r="B12" s="130"/>
      <c r="C12" s="130"/>
      <c r="D12" s="130"/>
      <c r="E12" s="130"/>
      <c r="F12" s="130"/>
      <c r="G12" s="130"/>
      <c r="H12" s="130"/>
      <c r="I12" s="130"/>
      <c r="J12" s="130"/>
      <c r="K12" s="130"/>
      <c r="L12" s="130"/>
      <c r="M12" s="130"/>
      <c r="N12" s="130"/>
      <c r="O12" s="130"/>
      <c r="P12" s="130"/>
      <c r="Q12" s="131"/>
      <c r="R12" s="135" t="s">
        <v>55</v>
      </c>
      <c r="S12" s="136"/>
      <c r="T12" s="136"/>
      <c r="U12" s="136"/>
      <c r="V12" s="136"/>
      <c r="W12" s="136"/>
      <c r="X12" s="136"/>
      <c r="Y12" s="136"/>
      <c r="Z12" s="136"/>
      <c r="AA12" s="136"/>
      <c r="AB12" s="136"/>
      <c r="AC12" s="136"/>
      <c r="AD12" s="136"/>
      <c r="AE12" s="136"/>
      <c r="AF12" s="136"/>
      <c r="AG12" s="136"/>
      <c r="AH12" s="136"/>
      <c r="AI12" s="136"/>
      <c r="AJ12" s="136"/>
      <c r="AK12" s="136"/>
      <c r="AL12" s="136"/>
      <c r="AM12" s="136"/>
      <c r="AN12" s="136"/>
      <c r="AO12" s="136"/>
      <c r="AP12" s="136"/>
      <c r="AQ12" s="136"/>
      <c r="AR12" s="136"/>
      <c r="AS12" s="136"/>
      <c r="AT12" s="136"/>
      <c r="AU12" s="136"/>
      <c r="AV12" s="136"/>
      <c r="AW12" s="136"/>
      <c r="AX12" s="136"/>
      <c r="AY12" s="136"/>
      <c r="AZ12" s="137"/>
      <c r="BA12" s="137"/>
      <c r="BB12" s="137"/>
      <c r="BC12" s="138"/>
      <c r="BD12" s="116" t="s">
        <v>57</v>
      </c>
      <c r="BE12" s="117"/>
      <c r="BF12" s="118"/>
      <c r="BG12" s="9"/>
    </row>
    <row r="13" spans="1:59" s="21" customFormat="1" ht="42" customHeight="1" x14ac:dyDescent="0.25">
      <c r="A13" s="119" t="s">
        <v>19</v>
      </c>
      <c r="B13" s="120"/>
      <c r="C13" s="120"/>
      <c r="D13" s="120"/>
      <c r="E13" s="120"/>
      <c r="F13" s="120"/>
      <c r="G13" s="121"/>
      <c r="H13" s="119" t="s">
        <v>54</v>
      </c>
      <c r="I13" s="120"/>
      <c r="J13" s="120"/>
      <c r="K13" s="120"/>
      <c r="L13" s="121"/>
      <c r="M13" s="119" t="s">
        <v>28</v>
      </c>
      <c r="N13" s="120"/>
      <c r="O13" s="120"/>
      <c r="P13" s="120"/>
      <c r="Q13" s="121"/>
      <c r="R13" s="119" t="s">
        <v>56</v>
      </c>
      <c r="S13" s="120"/>
      <c r="T13" s="121"/>
      <c r="U13" s="119" t="s">
        <v>51</v>
      </c>
      <c r="V13" s="120"/>
      <c r="W13" s="120"/>
      <c r="X13" s="120"/>
      <c r="Y13" s="120"/>
      <c r="Z13" s="121"/>
      <c r="AA13" s="122" t="s">
        <v>32</v>
      </c>
      <c r="AB13" s="132"/>
      <c r="AC13" s="132"/>
      <c r="AD13" s="123"/>
      <c r="AE13" s="122" t="s">
        <v>33</v>
      </c>
      <c r="AF13" s="132"/>
      <c r="AG13" s="132"/>
      <c r="AH13" s="132"/>
      <c r="AI13" s="132"/>
      <c r="AJ13" s="123"/>
      <c r="AK13" s="119" t="s">
        <v>50</v>
      </c>
      <c r="AL13" s="120"/>
      <c r="AM13" s="120"/>
      <c r="AN13" s="120"/>
      <c r="AO13" s="120"/>
      <c r="AP13" s="120"/>
      <c r="AQ13" s="121"/>
      <c r="AR13" s="122" t="s">
        <v>37</v>
      </c>
      <c r="AS13" s="123"/>
      <c r="AT13" s="122" t="s">
        <v>49</v>
      </c>
      <c r="AU13" s="132"/>
      <c r="AV13" s="132"/>
      <c r="AW13" s="132"/>
      <c r="AX13" s="132"/>
      <c r="AY13" s="132"/>
      <c r="AZ13" s="132"/>
      <c r="BA13" s="132"/>
      <c r="BB13" s="132"/>
      <c r="BC13" s="123"/>
      <c r="BD13" s="124" t="s">
        <v>10</v>
      </c>
      <c r="BE13" s="127" t="s">
        <v>41</v>
      </c>
      <c r="BF13" s="112" t="s">
        <v>40</v>
      </c>
      <c r="BG13" s="11"/>
    </row>
    <row r="14" spans="1:59" customFormat="1" ht="60.6" customHeight="1" thickBot="1" x14ac:dyDescent="0.3">
      <c r="A14" s="12" t="s">
        <v>35</v>
      </c>
      <c r="B14" s="13" t="s">
        <v>20</v>
      </c>
      <c r="C14" s="13" t="s">
        <v>8</v>
      </c>
      <c r="D14" s="13" t="s">
        <v>7</v>
      </c>
      <c r="E14" s="13" t="s">
        <v>64</v>
      </c>
      <c r="F14" s="13" t="s">
        <v>6</v>
      </c>
      <c r="G14" s="14" t="s">
        <v>5</v>
      </c>
      <c r="H14" s="15" t="s">
        <v>63</v>
      </c>
      <c r="I14" s="13" t="s">
        <v>60</v>
      </c>
      <c r="J14" s="13" t="s">
        <v>9</v>
      </c>
      <c r="K14" s="13" t="s">
        <v>24</v>
      </c>
      <c r="L14" s="14" t="s">
        <v>61</v>
      </c>
      <c r="M14" s="133" t="s">
        <v>23</v>
      </c>
      <c r="N14" s="134"/>
      <c r="O14" s="134" t="s">
        <v>22</v>
      </c>
      <c r="P14" s="134"/>
      <c r="Q14" s="14" t="s">
        <v>21</v>
      </c>
      <c r="R14" s="15" t="s">
        <v>52</v>
      </c>
      <c r="S14" s="13" t="s">
        <v>62</v>
      </c>
      <c r="T14" s="14" t="s">
        <v>36</v>
      </c>
      <c r="U14" s="12" t="s">
        <v>18</v>
      </c>
      <c r="V14" s="13" t="s">
        <v>10</v>
      </c>
      <c r="W14" s="13" t="s">
        <v>42</v>
      </c>
      <c r="X14" s="13" t="s">
        <v>43</v>
      </c>
      <c r="Y14" s="13" t="s">
        <v>44</v>
      </c>
      <c r="Z14" s="14" t="s">
        <v>45</v>
      </c>
      <c r="AA14" s="12" t="s">
        <v>25</v>
      </c>
      <c r="AB14" s="18"/>
      <c r="AC14" s="16" t="s">
        <v>12</v>
      </c>
      <c r="AD14" s="19"/>
      <c r="AE14" s="12" t="s">
        <v>13</v>
      </c>
      <c r="AF14" s="18"/>
      <c r="AG14" s="16" t="s">
        <v>14</v>
      </c>
      <c r="AH14" s="18"/>
      <c r="AI14" s="16" t="s">
        <v>15</v>
      </c>
      <c r="AJ14" s="20"/>
      <c r="AK14" s="15"/>
      <c r="AL14" s="134" t="s">
        <v>29</v>
      </c>
      <c r="AM14" s="134"/>
      <c r="AN14" s="13"/>
      <c r="AO14" s="134" t="s">
        <v>30</v>
      </c>
      <c r="AP14" s="134"/>
      <c r="AQ14" s="14" t="s">
        <v>31</v>
      </c>
      <c r="AR14" s="15" t="s">
        <v>39</v>
      </c>
      <c r="AS14" s="14" t="s">
        <v>38</v>
      </c>
      <c r="AT14" s="12" t="s">
        <v>26</v>
      </c>
      <c r="AU14" s="57" t="s">
        <v>40</v>
      </c>
      <c r="AV14" s="57" t="s">
        <v>48</v>
      </c>
      <c r="AW14" s="57" t="s">
        <v>27</v>
      </c>
      <c r="AX14" s="57" t="s">
        <v>45</v>
      </c>
      <c r="AY14" s="57" t="s">
        <v>46</v>
      </c>
      <c r="AZ14" s="56" t="s">
        <v>75</v>
      </c>
      <c r="BA14" s="56" t="s">
        <v>77</v>
      </c>
      <c r="BB14" s="48" t="s">
        <v>76</v>
      </c>
      <c r="BC14" s="14" t="s">
        <v>11</v>
      </c>
      <c r="BD14" s="125"/>
      <c r="BE14" s="128"/>
      <c r="BF14" s="113"/>
    </row>
    <row r="15" spans="1:59" s="32" customFormat="1" ht="127.5" customHeight="1" thickBot="1" x14ac:dyDescent="0.3">
      <c r="A15" s="95" t="s">
        <v>34</v>
      </c>
      <c r="B15" s="90" t="s">
        <v>114</v>
      </c>
      <c r="C15" s="90" t="s">
        <v>89</v>
      </c>
      <c r="D15" s="90" t="s">
        <v>67</v>
      </c>
      <c r="E15" s="90" t="s">
        <v>136</v>
      </c>
      <c r="F15" s="90" t="s">
        <v>120</v>
      </c>
      <c r="G15" s="69" t="str">
        <f>+IF(OR(D15&lt;&gt;"",E15&lt;&gt;"",F15&lt;&gt;""),CONCATENATE("Posibilidad de ",D15," por ",E15,"debido a que ",F15),"")</f>
        <v xml:space="preserve">Posibilidad de afectación económica y reputacional por desfinanciación de los servicios de la entidad debido a que  se realicen cambios regulatorios o decisiones políticas adversas que afecten los ingresos del instituto </v>
      </c>
      <c r="H15" s="98" t="s">
        <v>128</v>
      </c>
      <c r="I15" s="90" t="s">
        <v>68</v>
      </c>
      <c r="J15" s="90" t="s">
        <v>90</v>
      </c>
      <c r="K15" s="90" t="s">
        <v>126</v>
      </c>
      <c r="L15" s="90" t="s">
        <v>98</v>
      </c>
      <c r="M15" s="72">
        <f>+IF(K15="Máximo 2 veces",0.2,IF(K15="Entre 3 a 24 veces",0.4,IF(K15="Entre 24 a 500 veces",0.6,IF(K15="Entre 500 a 5000 veces",0.8,IF(K15="Mas de 5000 veces",1,"")))))</f>
        <v>0.2</v>
      </c>
      <c r="N15" s="69" t="str">
        <f>+IF(M15="","",IF(M15&gt;0.8,"Muy Alta",IF(AND(M15&lt;=0.8,M15&gt;0.6),"Alta",IF(AND(M15&lt;=0.6,M15&gt;0.4),"Media",IF(AND(M15&lt;=0.4,M15&gt;0.2),"Baja","Muy Baja")))))</f>
        <v>Muy Baja</v>
      </c>
      <c r="O15" s="72">
        <f>+IF(L15="Menor a 10 SMLMV o afectación a un área/proceso",0.2,IF(L15="Entre 10 y 50 SMLMV o afectación interna",0.4,IF(L15="Entre 50 y 100 SMLMV o afectación con algunos usuarios",0.6,IF(L15="Entre 100 y 500 SMLMV o fectación a nivel municipal/departamental",0.8,IF(L15="Mayor a 500 SMLMV o afectación nacional",1,"")))))</f>
        <v>1</v>
      </c>
      <c r="P15" s="75" t="str">
        <f>+IF(L15="Menor a 10 SMLMV o afectación a un área/proceso","Leve",IF(L15="Entre 10 y 50 SMLMV o afectación interna","Menor",IF(L15="Entre 50 y 100 SMLMV o afectación con algunos usuarios","Moderado",IF(L15="Entre 100 y 500 SMLMV o fectación a nivel municipal/departamental","Mayor",IF(L15="Mayor a 500 SMLMV o afectación nacional","Catastrófico","")))))</f>
        <v>Catastrófico</v>
      </c>
      <c r="Q15" s="69" t="str">
        <f>+IF(OR(K15="",L15=""),"",IF(AND(P15="Catastrófico",N15&lt;&gt;""),"Extremo",IF(AND(P15="Mayor",N15&lt;&gt;""),"Alto",IF(AND(N15="Muy Alta",O15&gt;0.1,O15&lt;0.7),"Alto",IF(AND(N15="Alta",P15="Moderado"),"Alto",IF(O15*M15&lt;0.1,"Bajo",IF(AND(N15="Alta",O15&lt;0.5),"Moderado",IF(AND(N15="Media",O15&lt;0.7),"Moderado",IF(AND(N15="Baja",OR(P15="Moderado",P15="Menor")),"Moderado",IF(AND(N15="Muy Baja",P15="Moderado"),"Moderado",))))))))))</f>
        <v>Extremo</v>
      </c>
      <c r="R15" s="90" t="s">
        <v>78</v>
      </c>
      <c r="S15" s="90" t="s">
        <v>69</v>
      </c>
      <c r="T15" s="92"/>
      <c r="U15" s="26">
        <v>1</v>
      </c>
      <c r="V15" s="22" t="s">
        <v>129</v>
      </c>
      <c r="W15" s="22" t="s">
        <v>130</v>
      </c>
      <c r="X15" s="22" t="s">
        <v>131</v>
      </c>
      <c r="Y15" s="25" t="str">
        <f t="shared" ref="Y15:Y29" si="0">CONCATENATE(V15,W15,X15)</f>
        <v xml:space="preserve">La Dirección financiera Desarrollará los proceso de ejecución presupuestal mensual, PAC,  Saldos bancarios, Manual de Cartera , Reglamento de Plazas de mercado, Proceso de cobro persuasivo, el Proceso de Cobro Coactivo / Secretaria Hacienda Municipal, Comité Inmobiliario,    
con el fin de realizar el control de los ingresos y gastos,  y sus fuentes </v>
      </c>
      <c r="Z15" s="22" t="s">
        <v>132</v>
      </c>
      <c r="AA15" s="27" t="s">
        <v>70</v>
      </c>
      <c r="AB15" s="28">
        <f t="shared" ref="AB15:AB17" si="1">+IF(AA15="","",IF(AA15="Preventivo",0.25,IF(AA15="Detectivo",0.15,IF(AA15="Correctivo",0.1,))))</f>
        <v>0.25</v>
      </c>
      <c r="AC15" s="27" t="s">
        <v>71</v>
      </c>
      <c r="AD15" s="28">
        <f t="shared" ref="AD15:AD17" si="2">+IF(AC15="","",IF(AC15="Automático",0.25,IF(AC15="Manual",0.15)))</f>
        <v>0.15</v>
      </c>
      <c r="AE15" s="27" t="s">
        <v>72</v>
      </c>
      <c r="AF15" s="28">
        <f>+IF(AE15="","",IF(AE15="Documentado",0.5,IF(AE15="Sin documentar",0)))</f>
        <v>0.5</v>
      </c>
      <c r="AG15" s="27" t="s">
        <v>73</v>
      </c>
      <c r="AH15" s="28">
        <f>+IF(AG15="","",IF(AG15="Continua",0.1,IF(AG15="Aleatoria",0.05)))</f>
        <v>0.1</v>
      </c>
      <c r="AI15" s="27" t="s">
        <v>74</v>
      </c>
      <c r="AJ15" s="29">
        <f>+IF(AI15="","",IF(AI15="Con registro",0.05,IF(AI15="Sin registro",0)))</f>
        <v>0.05</v>
      </c>
      <c r="AK15" s="29">
        <f>+IF(AA15="Detectivo",M15-(SUM(AB15,AD15)*M15),IF(AA15="Preventivo",M15-(SUM(AB15,AD15)*M15),M15))</f>
        <v>0.12</v>
      </c>
      <c r="AL15" s="72">
        <f>+IF(M15="","",MIN(AK15:AK17))</f>
        <v>8.3999999999999991E-2</v>
      </c>
      <c r="AM15" s="69" t="str">
        <f>+IF(AL15="","",IF(AL15&gt;0.8,"Muy Alta",IF(AND(AL15&lt;=0.8,AL15&gt;0.6),"Alta",IF(AND(AL15&lt;=0.6,AL15&gt;0.4),"Media",IF(AND(AL15&lt;=0.4,AL15&gt;0.2),"Baja","Muy Baja")))))</f>
        <v>Muy Baja</v>
      </c>
      <c r="AN15" s="29">
        <f>+IF(AA15="Correctivo",O15-(SUM(AB15,AD15)*O15),O15)</f>
        <v>1</v>
      </c>
      <c r="AO15" s="72">
        <f>+IF(L15="","",MIN(AN16:AN17))</f>
        <v>0.75</v>
      </c>
      <c r="AP15" s="75" t="str">
        <f>+IF(AO15="","",IF(AO15&gt;0.8,"Catastrófico",IF(AND(AO15&lt;=0.8,AO15&gt;0.6),"Mayor",IF(AND(AO15&lt;=0.6,AO15&gt;0.4),"Moderado",IF(AND(AO15&lt;=0.4,AO15&gt;0.2),"Menor","Leve")))))</f>
        <v>Mayor</v>
      </c>
      <c r="AQ15" s="69" t="str">
        <f>+IF(OR(AL15="",AO15=""),"",IF(AND(AP15="Catastrófico",AM15&lt;&gt;""),"Extremo",IF(AND(AP15="Mayor",AM15&lt;&gt;""),"Alto",IF(AND(AM15="Muy Alta",AO15&gt;0.1,AO15&lt;0.7),"Alto",IF(AND(AM15="Alta",AP15="Moderado"),"Alto",IF(AO15*AL15&lt;0.1,"Bajo",IF(AND(AM15="Alta",AO15&lt;0.5),"Moderado",IF(AND(AM15="Media",AO15&lt;0.7),"Moderado",IF(AND(AM15="Baja",OR(AP15="Moderado",AP15="Menor")),"Moderado",IF(AND(AM15="Muy Baja",AP15="Moderado"),"Moderado",))))))))))</f>
        <v>Alto</v>
      </c>
      <c r="AR15" s="98" t="s">
        <v>164</v>
      </c>
      <c r="AS15" s="105">
        <v>0.83</v>
      </c>
      <c r="AT15" s="31">
        <v>1</v>
      </c>
      <c r="AU15" s="23"/>
      <c r="AV15" s="23" t="s">
        <v>139</v>
      </c>
      <c r="AW15" s="47" t="s">
        <v>141</v>
      </c>
      <c r="AX15" s="23" t="s">
        <v>140</v>
      </c>
      <c r="AY15" s="23" t="s">
        <v>91</v>
      </c>
      <c r="AZ15" s="23">
        <v>4</v>
      </c>
      <c r="BA15" s="23"/>
      <c r="BB15" s="46"/>
      <c r="BC15" s="22" t="s">
        <v>142</v>
      </c>
      <c r="BD15" s="51" t="s">
        <v>275</v>
      </c>
      <c r="BE15" s="52">
        <v>45652</v>
      </c>
      <c r="BF15" s="86"/>
    </row>
    <row r="16" spans="1:59" s="32" customFormat="1" ht="122.25" customHeight="1" thickBot="1" x14ac:dyDescent="0.3">
      <c r="A16" s="96"/>
      <c r="B16" s="78"/>
      <c r="C16" s="78"/>
      <c r="D16" s="78"/>
      <c r="E16" s="78"/>
      <c r="F16" s="78"/>
      <c r="G16" s="70"/>
      <c r="H16" s="99"/>
      <c r="I16" s="78"/>
      <c r="J16" s="78"/>
      <c r="K16" s="78"/>
      <c r="L16" s="78"/>
      <c r="M16" s="73"/>
      <c r="N16" s="70"/>
      <c r="O16" s="73"/>
      <c r="P16" s="76"/>
      <c r="Q16" s="70"/>
      <c r="R16" s="78"/>
      <c r="S16" s="78"/>
      <c r="T16" s="93"/>
      <c r="U16" s="33">
        <v>2</v>
      </c>
      <c r="V16" s="22" t="s">
        <v>129</v>
      </c>
      <c r="W16" s="23" t="s">
        <v>133</v>
      </c>
      <c r="X16" s="23" t="s">
        <v>134</v>
      </c>
      <c r="Y16" s="25" t="str">
        <f>CONCATENATE(V16,W16,X16)</f>
        <v xml:space="preserve">La Dirección financiera mantendrá actualizado el marco normativo que pueda eventualmente impactar a la entidad, especialmente al proceso , con el fin de adoptar las acciones necesarios en caso de presentarse alguna decisión adversa </v>
      </c>
      <c r="Z16" s="23" t="s">
        <v>135</v>
      </c>
      <c r="AA16" s="34" t="s">
        <v>83</v>
      </c>
      <c r="AB16" s="28">
        <f t="shared" si="1"/>
        <v>0.15</v>
      </c>
      <c r="AC16" s="34" t="s">
        <v>71</v>
      </c>
      <c r="AD16" s="28">
        <f t="shared" si="2"/>
        <v>0.15</v>
      </c>
      <c r="AE16" s="34" t="s">
        <v>72</v>
      </c>
      <c r="AF16" s="35"/>
      <c r="AG16" s="34" t="s">
        <v>73</v>
      </c>
      <c r="AH16" s="35"/>
      <c r="AI16" s="34" t="s">
        <v>74</v>
      </c>
      <c r="AJ16" s="36">
        <f t="shared" ref="AJ16:AJ26" si="3">+IF(AI16="","",IF(AI16="Con registro",0.05,IF(AI16="Sin registro",0)))</f>
        <v>0.05</v>
      </c>
      <c r="AK16" s="29">
        <f>+IF(AA16="Detectivo",AK15-(SUM(AB16,AD16)*AK15),IF(AA16="Preventivo",AK15-(SUM(AB16,AD16)*AK15),AK15))</f>
        <v>8.3999999999999991E-2</v>
      </c>
      <c r="AL16" s="73"/>
      <c r="AM16" s="70"/>
      <c r="AN16" s="29">
        <f>+IF(AA16="Correctivo",AN15-(SUM(AB16,AD16)*AN15),AN15)</f>
        <v>1</v>
      </c>
      <c r="AO16" s="73"/>
      <c r="AP16" s="76"/>
      <c r="AQ16" s="70"/>
      <c r="AR16" s="99"/>
      <c r="AS16" s="99"/>
      <c r="AT16" s="37">
        <v>2</v>
      </c>
      <c r="AU16" s="54"/>
      <c r="AV16" s="23" t="s">
        <v>146</v>
      </c>
      <c r="AW16" s="47" t="s">
        <v>141</v>
      </c>
      <c r="AX16" s="23" t="s">
        <v>144</v>
      </c>
      <c r="AY16" s="23" t="s">
        <v>145</v>
      </c>
      <c r="AZ16" s="54" t="s">
        <v>148</v>
      </c>
      <c r="BA16" s="54"/>
      <c r="BB16" s="46"/>
      <c r="BC16" s="23" t="s">
        <v>142</v>
      </c>
      <c r="BD16" s="51" t="s">
        <v>275</v>
      </c>
      <c r="BE16" s="52">
        <v>45652</v>
      </c>
      <c r="BF16" s="87"/>
    </row>
    <row r="17" spans="1:58" s="32" customFormat="1" ht="238.5" customHeight="1" thickBot="1" x14ac:dyDescent="0.3">
      <c r="A17" s="97"/>
      <c r="B17" s="91"/>
      <c r="C17" s="91"/>
      <c r="D17" s="91"/>
      <c r="E17" s="91"/>
      <c r="F17" s="91"/>
      <c r="G17" s="71"/>
      <c r="H17" s="100"/>
      <c r="I17" s="91"/>
      <c r="J17" s="91"/>
      <c r="K17" s="91"/>
      <c r="L17" s="91"/>
      <c r="M17" s="74"/>
      <c r="N17" s="71"/>
      <c r="O17" s="74"/>
      <c r="P17" s="77"/>
      <c r="Q17" s="71"/>
      <c r="R17" s="91"/>
      <c r="S17" s="91"/>
      <c r="T17" s="94"/>
      <c r="U17" s="38">
        <v>3</v>
      </c>
      <c r="V17" s="22" t="s">
        <v>129</v>
      </c>
      <c r="W17" s="24" t="s">
        <v>274</v>
      </c>
      <c r="X17" s="24" t="s">
        <v>137</v>
      </c>
      <c r="Y17" s="25" t="str">
        <f>CONCATENATE(V17,W17,X17)</f>
        <v>La Dirección financiera adoptará las estrategias necesarias y rutas críticas (incluye plan ) para la recuperación y normalización de la cartera morosa en coordinación con la áreas de interés , a fin de recuperar la mayor cantidad de recursos, y los mismos sean dispuestos para nuevas inversiones (banca).</v>
      </c>
      <c r="Z17" s="24" t="s">
        <v>138</v>
      </c>
      <c r="AA17" s="39" t="s">
        <v>79</v>
      </c>
      <c r="AB17" s="28">
        <f t="shared" si="1"/>
        <v>0.1</v>
      </c>
      <c r="AC17" s="39" t="s">
        <v>71</v>
      </c>
      <c r="AD17" s="28">
        <f t="shared" si="2"/>
        <v>0.15</v>
      </c>
      <c r="AE17" s="39" t="s">
        <v>72</v>
      </c>
      <c r="AF17" s="40"/>
      <c r="AG17" s="39" t="s">
        <v>73</v>
      </c>
      <c r="AH17" s="40"/>
      <c r="AI17" s="39" t="s">
        <v>74</v>
      </c>
      <c r="AJ17" s="41">
        <f t="shared" si="3"/>
        <v>0.05</v>
      </c>
      <c r="AK17" s="29">
        <f>+IF(AA17="Detectivo",AK16-(SUM(AB17,AD17)*AK16),IF(AA17="Preventivo",AK16-(SUM(AB17,AD17)*AK16),AK16))</f>
        <v>8.3999999999999991E-2</v>
      </c>
      <c r="AL17" s="74"/>
      <c r="AM17" s="71"/>
      <c r="AN17" s="29">
        <f>+IF(AA17="Correctivo",AN16-(SUM(AB17,AD17)*AN16),AN16)</f>
        <v>0.75</v>
      </c>
      <c r="AO17" s="74"/>
      <c r="AP17" s="77"/>
      <c r="AQ17" s="71"/>
      <c r="AR17" s="100"/>
      <c r="AS17" s="100"/>
      <c r="AT17" s="42">
        <v>3</v>
      </c>
      <c r="AU17" s="24"/>
      <c r="AV17" s="23" t="s">
        <v>146</v>
      </c>
      <c r="AW17" s="63" t="s">
        <v>141</v>
      </c>
      <c r="AX17" s="54" t="s">
        <v>147</v>
      </c>
      <c r="AY17" s="23" t="s">
        <v>145</v>
      </c>
      <c r="AZ17" s="49" t="s">
        <v>165</v>
      </c>
      <c r="BA17" s="49"/>
      <c r="BB17" s="46"/>
      <c r="BC17" s="24" t="s">
        <v>142</v>
      </c>
      <c r="BD17" s="51" t="s">
        <v>275</v>
      </c>
      <c r="BE17" s="52">
        <v>45652</v>
      </c>
      <c r="BF17" s="68"/>
    </row>
    <row r="18" spans="1:58" s="32" customFormat="1" ht="165.75" customHeight="1" thickBot="1" x14ac:dyDescent="0.3">
      <c r="A18" s="95" t="s">
        <v>58</v>
      </c>
      <c r="B18" s="90" t="s">
        <v>115</v>
      </c>
      <c r="C18" s="90" t="s">
        <v>89</v>
      </c>
      <c r="D18" s="90" t="s">
        <v>67</v>
      </c>
      <c r="E18" s="90" t="s">
        <v>157</v>
      </c>
      <c r="F18" s="90" t="s">
        <v>158</v>
      </c>
      <c r="G18" s="69" t="str">
        <f>+IF(OR(D18&lt;&gt;"",E18&lt;&gt;"",F18&lt;&gt;""),CONCATENATE("Posibilidad de ",D18," por ",E18,"debido a que ",F18),"")</f>
        <v xml:space="preserve">Posibilidad de afectación económica y reputacional por deficiencias en la generación de ingresos y/o desfinanciación de otras actividades, debido a que se presentan retrasos en las transferencias  y/o incumplimiento  en los recaudos </v>
      </c>
      <c r="H18" s="98" t="s">
        <v>122</v>
      </c>
      <c r="I18" s="90" t="s">
        <v>68</v>
      </c>
      <c r="J18" s="90" t="s">
        <v>90</v>
      </c>
      <c r="K18" s="90" t="s">
        <v>166</v>
      </c>
      <c r="L18" s="90" t="s">
        <v>127</v>
      </c>
      <c r="M18" s="72">
        <f>+IF(K18="Máximo 2 veces",0.2,IF(K18="Entre 3 a 24 veces",0.4,IF(K18="Entre 24 a 500 veces",0.6,IF(K18="Entre 500 a 5000 veces",0.8,IF(K18="Mas de 5000 veces",1,"")))))</f>
        <v>1</v>
      </c>
      <c r="N18" s="69" t="str">
        <f>+IF(M18="","",IF(M18&gt;0.8,"Muy Alta",IF(AND(M18&lt;=0.8,M18&gt;0.6),"Alta",IF(AND(M18&lt;=0.6,M18&gt;0.4),"Media",IF(AND(M18&lt;=0.4,M18&gt;0.2),"Baja","Muy Baja")))))</f>
        <v>Muy Alta</v>
      </c>
      <c r="O18" s="72">
        <f>+IF(L18="Menor a 10 SMLMV o afectación a un área/proceso",0.2,IF(L18="Entre 10 y 50 SMLMV o afectación interna",0.4,IF(L18="Entre 50 y 100 SMLMV o afectación con algunos usuarios",0.6,IF(L18="Entre 100 y 500 SMLMV o fectación a nivel municipal/departamental",0.8,IF(L18="Mayor a 500 SMLMV o afectación nacional",1,"")))))</f>
        <v>0.8</v>
      </c>
      <c r="P18" s="75" t="str">
        <f>+IF(L18="Menor a 10 SMLMV o afectación a un área/proceso","Leve",IF(L18="Entre 10 y 50 SMLMV o afectación interna","Menor",IF(L18="Entre 50 y 100 SMLMV o afectación con algunos usuarios","Moderado",IF(L18="Entre 100 y 500 SMLMV o fectación a nivel municipal/departamental","Mayor",IF(L18="Mayor a 500 SMLMV o afectación nacional","Catastrófico","")))))</f>
        <v>Mayor</v>
      </c>
      <c r="Q18" s="69" t="str">
        <f>+IF(OR(K18="",L18=""),"",IF(AND(P18="Catastrófico",N18&lt;&gt;""),"Extremo",IF(AND(P18="Mayor",N18&lt;&gt;""),"Alto",IF(AND(N18="Muy Alta",O18&gt;0.1,O18&lt;0.7),"Alto",IF(AND(N18="Alta",P18="Moderado"),"Alto",IF(O18*M18&lt;0.1,"Bajo",IF(AND(N18="Alta",O18&lt;0.5),"Moderado",IF(AND(N18="Media",O18&lt;0.7),"Moderado",IF(AND(N18="Baja",OR(P18="Moderado",P18="Menor")),"Moderado",IF(AND(N18="Muy Baja",P18="Moderado"),"Moderado",))))))))))</f>
        <v>Alto</v>
      </c>
      <c r="R18" s="90" t="s">
        <v>78</v>
      </c>
      <c r="S18" s="90" t="s">
        <v>69</v>
      </c>
      <c r="T18" s="92"/>
      <c r="U18" s="26">
        <v>1</v>
      </c>
      <c r="V18" s="22" t="s">
        <v>129</v>
      </c>
      <c r="W18" s="22" t="s">
        <v>150</v>
      </c>
      <c r="X18" s="22" t="s">
        <v>149</v>
      </c>
      <c r="Y18" s="25" t="str">
        <f t="shared" ref="Y18" si="4">CONCATENATE(V18,W18,X18)</f>
        <v xml:space="preserve">La Dirección financiera  adoptará estrategias necesarias para el cobro de transferencia de recursos de actividades no misionales, con el fin de evitar la desfinanciación de los recursos provenientes de actividades misionales para sostener las actividades transitorias delegadas por el municipio de Ibagué. </v>
      </c>
      <c r="Z18" s="22" t="s">
        <v>151</v>
      </c>
      <c r="AA18" s="27" t="s">
        <v>79</v>
      </c>
      <c r="AB18" s="28">
        <f t="shared" ref="AB18:AB20" si="5">+IF(AA18="","",IF(AA18="Preventivo",0.25,IF(AA18="Detectivo",0.15,IF(AA18="Correctivo",0.1,))))</f>
        <v>0.1</v>
      </c>
      <c r="AC18" s="27" t="s">
        <v>71</v>
      </c>
      <c r="AD18" s="28">
        <f t="shared" ref="AD18:AD20" si="6">+IF(AC18="","",IF(AC18="Automático",0.25,IF(AC18="Manual",0.15)))</f>
        <v>0.15</v>
      </c>
      <c r="AE18" s="27" t="s">
        <v>72</v>
      </c>
      <c r="AF18" s="28">
        <f>+IF(AE18="","",IF(AE18="Documentado",0.5,IF(AE18="Sin documentar",0)))</f>
        <v>0.5</v>
      </c>
      <c r="AG18" s="27" t="s">
        <v>73</v>
      </c>
      <c r="AH18" s="28">
        <f>+IF(AG18="","",IF(AG18="Continua",0.1,IF(AG18="Aleatoria",0.05)))</f>
        <v>0.1</v>
      </c>
      <c r="AI18" s="27" t="s">
        <v>74</v>
      </c>
      <c r="AJ18" s="29">
        <f>+IF(AI18="","",IF(AI18="Con registro",0.05,IF(AI18="Sin registro",0)))</f>
        <v>0.05</v>
      </c>
      <c r="AK18" s="29">
        <f>+IF(AA18="Detectivo",M18-(SUM(AB18,AD18)*M18),IF(AA18="Preventivo",M18-(SUM(AB18,AD18)*M18),M18))</f>
        <v>1</v>
      </c>
      <c r="AL18" s="72">
        <f>+IF(M18="","",MIN(AK18:AK20))</f>
        <v>0.6</v>
      </c>
      <c r="AM18" s="69" t="str">
        <f>+IF(AL18="","",IF(AL18&gt;0.8,"Muy Alta",IF(AND(AL18&lt;=0.8,AL18&gt;0.6),"Alta",IF(AND(AL18&lt;=0.6,AL18&gt;0.4),"Media",IF(AND(AL18&lt;=0.4,AL18&gt;0.2),"Baja","Muy Baja")))))</f>
        <v>Media</v>
      </c>
      <c r="AN18" s="29">
        <f>+IF(AA18="Correctivo",O18-(SUM(AB18,AD18)*O18),O18)</f>
        <v>0.60000000000000009</v>
      </c>
      <c r="AO18" s="72">
        <f>+IF(L18="","",MIN(AN19:AN20))</f>
        <v>0.45000000000000007</v>
      </c>
      <c r="AP18" s="75" t="str">
        <f>+IF(AO18="","",IF(AO18&gt;0.8,"Catastrófico",IF(AND(AO18&lt;=0.8,AO18&gt;0.6),"Mayor",IF(AND(AO18&lt;=0.6,AO18&gt;0.4),"Moderado",IF(AND(AO18&lt;=0.4,AO18&gt;0.2),"Menor","Leve")))))</f>
        <v>Moderado</v>
      </c>
      <c r="AQ18" s="69" t="str">
        <f>+IF(OR(AL18="",AO18=""),"",IF(AND(AP18="Catastrófico",AM18&lt;&gt;""),"Extremo",IF(AND(AP18="Mayor",AM18&lt;&gt;""),"Alto",IF(AND(AM18="Muy Alta",AO18&gt;0.1,AO18&lt;0.7),"Alto",IF(AND(AM18="Alta",AP18="Moderado"),"Alto",IF(AO18*AL18&lt;0.1,"Bajo",IF(AND(AM18="Alta",AO18&lt;0.5),"Moderado",IF(AND(AM18="Media",AO18&lt;0.7),"Moderado",IF(AND(AM18="Baja",OR(AP18="Moderado",AP18="Menor")),"Moderado",IF(AND(AM18="Muy Baja",AP18="Moderado"),"Moderado",))))))))))</f>
        <v>Moderado</v>
      </c>
      <c r="AR18" s="98" t="s">
        <v>159</v>
      </c>
      <c r="AS18" s="105">
        <v>1</v>
      </c>
      <c r="AT18" s="31">
        <v>1</v>
      </c>
      <c r="AU18" s="23"/>
      <c r="AV18" s="23" t="s">
        <v>139</v>
      </c>
      <c r="AW18" s="63" t="s">
        <v>141</v>
      </c>
      <c r="AX18" s="23" t="s">
        <v>140</v>
      </c>
      <c r="AY18" s="23" t="s">
        <v>145</v>
      </c>
      <c r="AZ18" s="23">
        <v>12</v>
      </c>
      <c r="BA18" s="23"/>
      <c r="BB18" s="46"/>
      <c r="BC18" s="22" t="s">
        <v>142</v>
      </c>
      <c r="BD18" s="51" t="s">
        <v>275</v>
      </c>
      <c r="BE18" s="52">
        <v>45652</v>
      </c>
      <c r="BF18" s="86"/>
    </row>
    <row r="19" spans="1:58" s="32" customFormat="1" ht="155.25" customHeight="1" thickBot="1" x14ac:dyDescent="0.3">
      <c r="A19" s="96"/>
      <c r="B19" s="78"/>
      <c r="C19" s="78"/>
      <c r="D19" s="78"/>
      <c r="E19" s="78"/>
      <c r="F19" s="78"/>
      <c r="G19" s="70"/>
      <c r="H19" s="99"/>
      <c r="I19" s="78"/>
      <c r="J19" s="78"/>
      <c r="K19" s="78"/>
      <c r="L19" s="78"/>
      <c r="M19" s="73"/>
      <c r="N19" s="70"/>
      <c r="O19" s="73"/>
      <c r="P19" s="76"/>
      <c r="Q19" s="70"/>
      <c r="R19" s="78"/>
      <c r="S19" s="78"/>
      <c r="T19" s="93"/>
      <c r="U19" s="33">
        <v>2</v>
      </c>
      <c r="V19" s="22" t="s">
        <v>129</v>
      </c>
      <c r="W19" s="23" t="s">
        <v>160</v>
      </c>
      <c r="X19" s="23" t="s">
        <v>153</v>
      </c>
      <c r="Y19" s="25" t="str">
        <f>CONCATENATE(V19,W19,X19)</f>
        <v xml:space="preserve">La Dirección financiera mantendrá el control y vigilancia sobre los compromisos derivados de los contratos y adjudicaciones en curso para realizar los cobros persuasivos y coactivos,  de conformidad con el manual de cartera de la entidad, de las obligaciones de teceros , con el fin de evitar retrasos en las obligaciones y carteras de dificil cobro. </v>
      </c>
      <c r="Z19" s="23" t="s">
        <v>152</v>
      </c>
      <c r="AA19" s="34" t="s">
        <v>70</v>
      </c>
      <c r="AB19" s="28">
        <f t="shared" si="5"/>
        <v>0.25</v>
      </c>
      <c r="AC19" s="34" t="s">
        <v>71</v>
      </c>
      <c r="AD19" s="28">
        <f t="shared" si="6"/>
        <v>0.15</v>
      </c>
      <c r="AE19" s="34" t="s">
        <v>72</v>
      </c>
      <c r="AF19" s="35"/>
      <c r="AG19" s="34" t="s">
        <v>73</v>
      </c>
      <c r="AH19" s="35"/>
      <c r="AI19" s="34" t="s">
        <v>74</v>
      </c>
      <c r="AJ19" s="36">
        <f t="shared" ref="AJ19:AJ20" si="7">+IF(AI19="","",IF(AI19="Con registro",0.05,IF(AI19="Sin registro",0)))</f>
        <v>0.05</v>
      </c>
      <c r="AK19" s="29">
        <f>+IF(AA19="Detectivo",AK18-(SUM(AB19,AD19)*AK18),IF(AA19="Preventivo",AK18-(SUM(AB19,AD19)*AK18),AK18))</f>
        <v>0.6</v>
      </c>
      <c r="AL19" s="73"/>
      <c r="AM19" s="70"/>
      <c r="AN19" s="29">
        <f>+IF(AA19="Correctivo",AN18-(SUM(AB19,AD19)*AN18),AN18)</f>
        <v>0.60000000000000009</v>
      </c>
      <c r="AO19" s="73"/>
      <c r="AP19" s="76"/>
      <c r="AQ19" s="70"/>
      <c r="AR19" s="99"/>
      <c r="AS19" s="99"/>
      <c r="AT19" s="37">
        <v>2</v>
      </c>
      <c r="AU19" s="54"/>
      <c r="AV19" s="23" t="s">
        <v>161</v>
      </c>
      <c r="AW19" s="63" t="s">
        <v>141</v>
      </c>
      <c r="AX19" s="54" t="s">
        <v>282</v>
      </c>
      <c r="AY19" s="23" t="s">
        <v>145</v>
      </c>
      <c r="AZ19" s="54"/>
      <c r="BA19" s="54"/>
      <c r="BB19" s="46"/>
      <c r="BC19" s="23"/>
      <c r="BD19" s="51" t="s">
        <v>275</v>
      </c>
      <c r="BE19" s="52">
        <v>45652</v>
      </c>
      <c r="BF19" s="88"/>
    </row>
    <row r="20" spans="1:58" s="32" customFormat="1" ht="144.75" customHeight="1" thickBot="1" x14ac:dyDescent="0.3">
      <c r="A20" s="97"/>
      <c r="B20" s="91"/>
      <c r="C20" s="91"/>
      <c r="D20" s="91"/>
      <c r="E20" s="91"/>
      <c r="F20" s="91"/>
      <c r="G20" s="71"/>
      <c r="H20" s="100"/>
      <c r="I20" s="91"/>
      <c r="J20" s="91"/>
      <c r="K20" s="91"/>
      <c r="L20" s="91"/>
      <c r="M20" s="74"/>
      <c r="N20" s="71"/>
      <c r="O20" s="74"/>
      <c r="P20" s="77"/>
      <c r="Q20" s="71"/>
      <c r="R20" s="91"/>
      <c r="S20" s="91"/>
      <c r="T20" s="94"/>
      <c r="U20" s="38">
        <v>3</v>
      </c>
      <c r="V20" s="22" t="s">
        <v>129</v>
      </c>
      <c r="W20" s="24" t="s">
        <v>154</v>
      </c>
      <c r="X20" s="24" t="s">
        <v>155</v>
      </c>
      <c r="Y20" s="25" t="str">
        <f>CONCATENATE(V20,W20,X20)</f>
        <v xml:space="preserve">La Dirección financiera participarán activamente en las juntas directivas y/o de accionistas,  y solicitarán a los esquemas empresariales de los cuales la entidad es socia, el giro  de los dividendos a que haya lugar en el desarrollo de las operaciones de las mismas,  con el fin de fortalecer el ingreso de recursos de fuentes relacionadas con el objeto misional y realizar la reinversión de esos recursos. </v>
      </c>
      <c r="Z20" s="24" t="s">
        <v>156</v>
      </c>
      <c r="AA20" s="39" t="s">
        <v>79</v>
      </c>
      <c r="AB20" s="28">
        <f t="shared" si="5"/>
        <v>0.1</v>
      </c>
      <c r="AC20" s="39" t="s">
        <v>71</v>
      </c>
      <c r="AD20" s="28">
        <f t="shared" si="6"/>
        <v>0.15</v>
      </c>
      <c r="AE20" s="39" t="s">
        <v>72</v>
      </c>
      <c r="AF20" s="40"/>
      <c r="AG20" s="39" t="s">
        <v>73</v>
      </c>
      <c r="AH20" s="40"/>
      <c r="AI20" s="39" t="s">
        <v>74</v>
      </c>
      <c r="AJ20" s="41">
        <f t="shared" si="7"/>
        <v>0.05</v>
      </c>
      <c r="AK20" s="29">
        <f>+IF(AA20="Detectivo",AK19-(SUM(AB20,AD20)*AK19),IF(AA20="Preventivo",AK19-(SUM(AB20,AD20)*AK19),AK19))</f>
        <v>0.6</v>
      </c>
      <c r="AL20" s="74"/>
      <c r="AM20" s="71"/>
      <c r="AN20" s="29">
        <f>+IF(AA20="Correctivo",AN19-(SUM(AB20,AD20)*AN19),AN19)</f>
        <v>0.45000000000000007</v>
      </c>
      <c r="AO20" s="74"/>
      <c r="AP20" s="77"/>
      <c r="AQ20" s="71"/>
      <c r="AR20" s="100"/>
      <c r="AS20" s="100"/>
      <c r="AT20" s="42">
        <v>3</v>
      </c>
      <c r="AU20" s="24"/>
      <c r="AV20" s="23" t="s">
        <v>167</v>
      </c>
      <c r="AW20" s="47" t="s">
        <v>168</v>
      </c>
      <c r="AX20" s="22" t="s">
        <v>169</v>
      </c>
      <c r="AY20" s="22" t="s">
        <v>145</v>
      </c>
      <c r="AZ20" s="49">
        <v>1</v>
      </c>
      <c r="BA20" s="49"/>
      <c r="BB20" s="46"/>
      <c r="BC20" s="24" t="s">
        <v>142</v>
      </c>
      <c r="BD20" s="51" t="s">
        <v>275</v>
      </c>
      <c r="BE20" s="52">
        <v>45652</v>
      </c>
      <c r="BF20" s="89"/>
    </row>
    <row r="21" spans="1:58" s="32" customFormat="1" ht="149.25" customHeight="1" thickBot="1" x14ac:dyDescent="0.3">
      <c r="A21" s="95" t="s">
        <v>59</v>
      </c>
      <c r="B21" s="90" t="s">
        <v>116</v>
      </c>
      <c r="C21" s="90" t="s">
        <v>88</v>
      </c>
      <c r="D21" s="90" t="s">
        <v>67</v>
      </c>
      <c r="E21" s="90" t="s">
        <v>107</v>
      </c>
      <c r="F21" s="90" t="s">
        <v>108</v>
      </c>
      <c r="G21" s="69" t="str">
        <f t="shared" ref="G21" si="8">+IF(OR(D21&lt;&gt;"",E21&lt;&gt;"",F21&lt;&gt;""),CONCATENATE("Posibilidad de ",D21," por ",E21," debido a ",F21),"")</f>
        <v>Posibilidad de afectación económica y reputacional por sanciones, penalidades, demandas por inexactitud en el reporte de la información del aplicativo frente a lo registrado por las áreas del instituto debido a  la necesidad de realizar parametrización interna de software, ocurrencia de errores humanos , mora en la información manejada entre áreas , ajustes continuos en los procesos.</v>
      </c>
      <c r="H21" s="98" t="s">
        <v>177</v>
      </c>
      <c r="I21" s="90" t="s">
        <v>87</v>
      </c>
      <c r="J21" s="90" t="s">
        <v>90</v>
      </c>
      <c r="K21" s="90" t="s">
        <v>178</v>
      </c>
      <c r="L21" s="90" t="s">
        <v>127</v>
      </c>
      <c r="M21" s="72">
        <f>+IF(K21="Máximo 2 veces",0.2,IF(K21="Entre 3 a 24 veces",0.4,IF(K21="Entre 24 a 500 veces",0.6,IF(K21="Entre 500 a 5000 veces",0.8,IF(K21="Mas de 5000 veces",1,"")))))</f>
        <v>0.6</v>
      </c>
      <c r="N21" s="69" t="str">
        <f>+IF(M21="","",IF(M21&gt;0.8,"Muy Alta",IF(AND(M21&lt;=0.8,M21&gt;0.6),"Alta",IF(AND(M21&lt;=0.6,M21&gt;0.4),"Media",IF(AND(M21&lt;=0.4,M21&gt;0.2),"Baja","Muy Baja")))))</f>
        <v>Media</v>
      </c>
      <c r="O21" s="72">
        <f>+IF(L21="Menor a 10 SMLMV o afectación a un área/proceso",0.2,IF(L21="Entre 10 y 50 SMLMV o afectación interna",0.4,IF(L21="Entre 50 y 100 SMLMV o afectación con algunos usuarios",0.6,IF(L21="Entre 100 y 500 SMLMV o fectación a nivel municipal/departamental",0.8,IF(L21="Mayor a 500 SMLMV o afectación nacional",1,"")))))</f>
        <v>0.8</v>
      </c>
      <c r="P21" s="75" t="str">
        <f>+IF(L21="Menor a 10 SMLMV o afectación a un área/proceso","Leve",IF(L21="Entre 10 y 50 SMLMV o afectación interna","Menor",IF(L21="Entre 50 y 100 SMLMV o afectación con algunos usuarios","Moderado",IF(L21="Entre 100 y 500 SMLMV o fectación a nivel municipal/departamental","Mayor",IF(L21="Mayor a 500 SMLMV o afectación nacional","Catastrófico","")))))</f>
        <v>Mayor</v>
      </c>
      <c r="Q21" s="69" t="str">
        <f>+IF(OR(K21="",L21=""),"",IF(AND(P21="Catastrófico",N21&lt;&gt;""),"Extremo",IF(AND(P21="Mayor",N21&lt;&gt;""),"Alto",IF(AND(N21="Muy Alta",O21&gt;0.1,O21&lt;0.7),"Alto",IF(AND(N21="Alta",P21="Moderado"),"Alto",IF(O21*M21&lt;0.1,"Bajo",IF(AND(N21="Alta",O21&lt;0.5),"Moderado",IF(AND(N21="Media",O21&lt;0.7),"Moderado",IF(AND(N21="Baja",OR(P21="Moderado",P21="Menor")),"Moderado",IF(AND(N21="Muy Baja",P21="Moderado"),"Moderado",))))))))))</f>
        <v>Alto</v>
      </c>
      <c r="R21" s="90" t="s">
        <v>78</v>
      </c>
      <c r="S21" s="90" t="s">
        <v>69</v>
      </c>
      <c r="T21" s="92"/>
      <c r="U21" s="26">
        <v>1</v>
      </c>
      <c r="V21" s="22" t="s">
        <v>129</v>
      </c>
      <c r="W21" s="22" t="s">
        <v>283</v>
      </c>
      <c r="X21" s="22" t="s">
        <v>171</v>
      </c>
      <c r="Y21" s="25" t="str">
        <f t="shared" si="0"/>
        <v xml:space="preserve">La Dirección financiera rezaliará solicitud a la dirección administrativa las capacitaciones al personal responsable de la actividad de rendición  de informes                                                                                                         , con el fin de evitar moras, errores o extemporaneidad en la información que deb rendirse </v>
      </c>
      <c r="Z21" s="22" t="s">
        <v>170</v>
      </c>
      <c r="AA21" s="27" t="s">
        <v>70</v>
      </c>
      <c r="AB21" s="28">
        <f>+IF(AA21="","",IF(AA21="Preventivo",0.25,IF(AA21="Detectivo",0.15,IF(AA21="Correctivo",0.1,))))</f>
        <v>0.25</v>
      </c>
      <c r="AC21" s="27" t="s">
        <v>71</v>
      </c>
      <c r="AD21" s="28">
        <f>+IF(AC21="","",IF(AC21="Automático",0.25,IF(AC21="Manual",0.15)))</f>
        <v>0.15</v>
      </c>
      <c r="AE21" s="27" t="s">
        <v>72</v>
      </c>
      <c r="AF21" s="28">
        <f>+IF(AE21="","",IF(AE21="Documentado",0.5,IF(AE21="Sin documentar",0)))</f>
        <v>0.5</v>
      </c>
      <c r="AG21" s="27" t="s">
        <v>73</v>
      </c>
      <c r="AH21" s="28">
        <f>+IF(AG21="","",IF(AG21="Continua",0.1,IF(AG21="Aleatoria",0.05)))</f>
        <v>0.1</v>
      </c>
      <c r="AI21" s="27" t="s">
        <v>74</v>
      </c>
      <c r="AJ21" s="29">
        <f>+IF(AI21="","",IF(AI21="Con registro",0.05,IF(AI21="Sin registro",0)))</f>
        <v>0.05</v>
      </c>
      <c r="AK21" s="29">
        <f>+IF(AA21="Detectivo",M21-(SUM(AB21,AD21)*M21),IF(AA21="Preventivo",M21-(SUM(AB21,AD21)*M21),M21))</f>
        <v>0.36</v>
      </c>
      <c r="AL21" s="72">
        <f>+IF(M21="","",MIN(AK21:AK23))</f>
        <v>0.1512</v>
      </c>
      <c r="AM21" s="69" t="str">
        <f>+IF(AL21="","",IF(AL21&gt;0.8,"Muy Alta",IF(AND(AL21&lt;=0.8,AL21&gt;0.6),"Alta",IF(AND(AL21&lt;=0.6,AL21&gt;0.4),"Media",IF(AND(AL21&lt;=0.4,AL21&gt;0.2),"Baja","Muy Baja")))))</f>
        <v>Muy Baja</v>
      </c>
      <c r="AN21" s="29">
        <f>+IF(AA21="Correctivo",O21-(SUM(AB21,AD21)*O21),O21)</f>
        <v>0.8</v>
      </c>
      <c r="AO21" s="72">
        <f>+IF(L21="","",MIN(AN22:AN23))</f>
        <v>0.8</v>
      </c>
      <c r="AP21" s="75" t="str">
        <f>+IF(AO21="","",IF(AO21&gt;0.8,"Catastrófico",IF(AND(AO21&lt;=0.8,AO21&gt;0.6),"Mayor",IF(AND(AO21&lt;=0.6,AO21&gt;0.4),"Moderado",IF(AND(AO21&lt;=0.4,AO21&gt;0.2),"Menor","Leve")))))</f>
        <v>Mayor</v>
      </c>
      <c r="AQ21" s="69" t="str">
        <f t="shared" ref="AQ21" si="9">+IF(OR(AL21="",AO21=""),"",IF(AND(AP21="Catastrófico",AM21&lt;&gt;""),"Extremo",IF(AND(AP21="Mayor",AM21&lt;&gt;""),"Alto",IF(AND(AM21="Muy Alta",AO21&gt;0.1,AO21&lt;0.7),"Alto",IF(AND(AM21="Alta",AP21="Moderado"),"Alto",IF(AO21*AL21&lt;0.1,"Bajo",IF(AND(AM21="Alta",AO21&lt;0.5),"Moderado",IF(AND(AM21="Media",AO21&lt;0.7),"Moderado",IF(AND(AM21="Baja",OR(AP21="Moderado",AP21="Menor")),"Moderado",IF(AND(AM21="Muy Baja",AP21="Moderado"),"Moderado",))))))))))</f>
        <v>Alto</v>
      </c>
      <c r="AR21" s="98" t="s">
        <v>179</v>
      </c>
      <c r="AS21" s="105">
        <v>1</v>
      </c>
      <c r="AT21" s="31">
        <v>1</v>
      </c>
      <c r="AU21" s="22"/>
      <c r="AV21" s="23" t="s">
        <v>180</v>
      </c>
      <c r="AW21" s="47" t="s">
        <v>182</v>
      </c>
      <c r="AX21" s="22" t="s">
        <v>183</v>
      </c>
      <c r="AY21" s="22" t="s">
        <v>94</v>
      </c>
      <c r="AZ21" s="22">
        <v>2</v>
      </c>
      <c r="BA21" s="22"/>
      <c r="BB21" s="60"/>
      <c r="BC21" s="22" t="s">
        <v>93</v>
      </c>
      <c r="BD21" s="51" t="s">
        <v>275</v>
      </c>
      <c r="BE21" s="52">
        <v>45652</v>
      </c>
      <c r="BF21" s="86"/>
    </row>
    <row r="22" spans="1:58" s="32" customFormat="1" ht="140.25" customHeight="1" thickBot="1" x14ac:dyDescent="0.3">
      <c r="A22" s="96"/>
      <c r="B22" s="78"/>
      <c r="C22" s="78"/>
      <c r="D22" s="78"/>
      <c r="E22" s="78"/>
      <c r="F22" s="78"/>
      <c r="G22" s="70"/>
      <c r="H22" s="99"/>
      <c r="I22" s="78"/>
      <c r="J22" s="78"/>
      <c r="K22" s="78"/>
      <c r="L22" s="78"/>
      <c r="M22" s="73"/>
      <c r="N22" s="70"/>
      <c r="O22" s="73"/>
      <c r="P22" s="76"/>
      <c r="Q22" s="70"/>
      <c r="R22" s="78"/>
      <c r="S22" s="78"/>
      <c r="T22" s="93"/>
      <c r="U22" s="33">
        <v>2</v>
      </c>
      <c r="V22" s="22" t="s">
        <v>129</v>
      </c>
      <c r="W22" s="22" t="s">
        <v>172</v>
      </c>
      <c r="X22" s="23" t="s">
        <v>173</v>
      </c>
      <c r="Y22" s="25" t="str">
        <f t="shared" si="0"/>
        <v xml:space="preserve">La Dirección financiera Requerirá a la áreas para conciliar las información necesaria en la presentación de los informes a fin de contar con la misma de manera oportuna y fiable </v>
      </c>
      <c r="Z22" s="23" t="s">
        <v>174</v>
      </c>
      <c r="AA22" s="34" t="s">
        <v>83</v>
      </c>
      <c r="AB22" s="35">
        <f t="shared" ref="AB22:AB26" si="10">+IF(AA22="","",IF(AA22="Preventivo",0.25,IF(AA22="Detectivo",0.15,IF(AA22="Correctivo",0.1,))))</f>
        <v>0.15</v>
      </c>
      <c r="AC22" s="34" t="s">
        <v>71</v>
      </c>
      <c r="AD22" s="35">
        <f t="shared" ref="AD22:AD26" si="11">+IF(AC22="","",IF(AC22="Automático",0.25,IF(AC22="Manual",0.15)))</f>
        <v>0.15</v>
      </c>
      <c r="AE22" s="34" t="s">
        <v>72</v>
      </c>
      <c r="AF22" s="35">
        <f t="shared" ref="AF22:AF26" si="12">+IF(AE22="","",IF(AE22="Documentado",0.5,IF(AE22="Sin documentar",0)))</f>
        <v>0.5</v>
      </c>
      <c r="AG22" s="34" t="s">
        <v>73</v>
      </c>
      <c r="AH22" s="35">
        <f t="shared" ref="AH22:AH26" si="13">+IF(AG22="","",IF(AG22="Continua",0.1,IF(AG22="Aleatoria",0.05)))</f>
        <v>0.1</v>
      </c>
      <c r="AI22" s="34" t="s">
        <v>74</v>
      </c>
      <c r="AJ22" s="36">
        <f t="shared" si="3"/>
        <v>0.05</v>
      </c>
      <c r="AK22" s="29">
        <f>+IF(AA22="Detectivo",AK21-(SUM(AB22,AD22)*AK21),IF(AA22="Preventivo",AK21-(SUM(AB22,AD22)*AK21),AK21))</f>
        <v>0.252</v>
      </c>
      <c r="AL22" s="73"/>
      <c r="AM22" s="70"/>
      <c r="AN22" s="29">
        <f>+IF(AA22="Correctivo",AN21-(SUM(AB22,AD22)*AN21),AN21)</f>
        <v>0.8</v>
      </c>
      <c r="AO22" s="73"/>
      <c r="AP22" s="76"/>
      <c r="AQ22" s="70"/>
      <c r="AR22" s="99"/>
      <c r="AS22" s="99"/>
      <c r="AT22" s="37">
        <v>2</v>
      </c>
      <c r="AU22" s="23"/>
      <c r="AV22" s="23" t="s">
        <v>143</v>
      </c>
      <c r="AW22" s="47" t="s">
        <v>141</v>
      </c>
      <c r="AX22" s="22" t="s">
        <v>95</v>
      </c>
      <c r="AY22" s="22" t="s">
        <v>96</v>
      </c>
      <c r="AZ22" s="23">
        <v>12</v>
      </c>
      <c r="BA22" s="23"/>
      <c r="BB22" s="59"/>
      <c r="BC22" s="23" t="s">
        <v>142</v>
      </c>
      <c r="BD22" s="51" t="s">
        <v>275</v>
      </c>
      <c r="BE22" s="52">
        <v>45652</v>
      </c>
      <c r="BF22" s="88"/>
    </row>
    <row r="23" spans="1:58" s="32" customFormat="1" ht="145.5" customHeight="1" thickBot="1" x14ac:dyDescent="0.3">
      <c r="A23" s="97"/>
      <c r="B23" s="91"/>
      <c r="C23" s="91"/>
      <c r="D23" s="91"/>
      <c r="E23" s="91"/>
      <c r="F23" s="91"/>
      <c r="G23" s="71"/>
      <c r="H23" s="100"/>
      <c r="I23" s="91"/>
      <c r="J23" s="91"/>
      <c r="K23" s="91"/>
      <c r="L23" s="91"/>
      <c r="M23" s="74"/>
      <c r="N23" s="71"/>
      <c r="O23" s="74"/>
      <c r="P23" s="77"/>
      <c r="Q23" s="71"/>
      <c r="R23" s="91"/>
      <c r="S23" s="91"/>
      <c r="T23" s="94"/>
      <c r="U23" s="38">
        <v>3</v>
      </c>
      <c r="V23" s="22" t="s">
        <v>129</v>
      </c>
      <c r="W23" s="24" t="s">
        <v>175</v>
      </c>
      <c r="X23" s="24"/>
      <c r="Y23" s="25" t="str">
        <f t="shared" si="0"/>
        <v xml:space="preserve">La Dirección financiera contará con revisoría fiscal para la verificación y conceptualización sobre las obligaciones cumplidas por el proceso en materia de información rendida. </v>
      </c>
      <c r="Z23" s="24" t="s">
        <v>176</v>
      </c>
      <c r="AA23" s="39" t="s">
        <v>70</v>
      </c>
      <c r="AB23" s="40">
        <f t="shared" si="10"/>
        <v>0.25</v>
      </c>
      <c r="AC23" s="39" t="s">
        <v>71</v>
      </c>
      <c r="AD23" s="40">
        <f t="shared" si="11"/>
        <v>0.15</v>
      </c>
      <c r="AE23" s="39" t="s">
        <v>72</v>
      </c>
      <c r="AF23" s="40">
        <f t="shared" si="12"/>
        <v>0.5</v>
      </c>
      <c r="AG23" s="39" t="s">
        <v>73</v>
      </c>
      <c r="AH23" s="40">
        <f t="shared" si="13"/>
        <v>0.1</v>
      </c>
      <c r="AI23" s="39" t="s">
        <v>74</v>
      </c>
      <c r="AJ23" s="41">
        <f t="shared" si="3"/>
        <v>0.05</v>
      </c>
      <c r="AK23" s="29">
        <f>+IF(AA23="Detectivo",AK22-(SUM(AB23,AD23)*AK22),IF(AA23="Preventivo",AK22-(SUM(AB23,AD23)*AK22),AK22))</f>
        <v>0.1512</v>
      </c>
      <c r="AL23" s="74"/>
      <c r="AM23" s="71"/>
      <c r="AN23" s="29">
        <f>+IF(AA23="Correctivo",AN22-(SUM(AB23,AD23)*AN22),AN22)</f>
        <v>0.8</v>
      </c>
      <c r="AO23" s="74"/>
      <c r="AP23" s="77"/>
      <c r="AQ23" s="71"/>
      <c r="AR23" s="100"/>
      <c r="AS23" s="100"/>
      <c r="AT23" s="42">
        <v>3</v>
      </c>
      <c r="AU23" s="53"/>
      <c r="AV23" s="23" t="s">
        <v>143</v>
      </c>
      <c r="AW23" s="47" t="s">
        <v>141</v>
      </c>
      <c r="AX23" s="22" t="s">
        <v>184</v>
      </c>
      <c r="AY23" s="22" t="s">
        <v>185</v>
      </c>
      <c r="AZ23" s="24">
        <v>12</v>
      </c>
      <c r="BA23" s="24"/>
      <c r="BB23" s="65"/>
      <c r="BC23" s="24" t="s">
        <v>142</v>
      </c>
      <c r="BD23" s="51" t="s">
        <v>275</v>
      </c>
      <c r="BE23" s="52">
        <v>45652</v>
      </c>
      <c r="BF23" s="89"/>
    </row>
    <row r="24" spans="1:58" s="32" customFormat="1" ht="158.25" customHeight="1" thickBot="1" x14ac:dyDescent="0.3">
      <c r="A24" s="95" t="s">
        <v>81</v>
      </c>
      <c r="B24" s="90" t="s">
        <v>117</v>
      </c>
      <c r="C24" s="90" t="s">
        <v>86</v>
      </c>
      <c r="D24" s="90" t="s">
        <v>67</v>
      </c>
      <c r="E24" s="90" t="s">
        <v>109</v>
      </c>
      <c r="F24" s="90" t="s">
        <v>186</v>
      </c>
      <c r="G24" s="69" t="str">
        <f>+IF(OR(D24&lt;&gt;"",E24&lt;&gt;"",F24&lt;&gt;""),CONCATENATE("Posibilidad de ",D24," por ",E24," debido a ",F24),"")</f>
        <v xml:space="preserve">Posibilidad de afectación económica y reputacional por sanciones, penalidades, demandas debido a  destinación indebida de los recursos públicos por destinación oficial diferente, fallas en los controles de los gastos o inversiones y su respectiva destinación, y/o desactualización normativa  </v>
      </c>
      <c r="H24" s="98" t="s">
        <v>123</v>
      </c>
      <c r="I24" s="90" t="s">
        <v>85</v>
      </c>
      <c r="J24" s="90" t="s">
        <v>125</v>
      </c>
      <c r="K24" s="90" t="s">
        <v>178</v>
      </c>
      <c r="L24" s="90" t="s">
        <v>82</v>
      </c>
      <c r="M24" s="72">
        <f>+IF(K24="Máximo 2 veces",0.2,IF(K24="Entre 3 a 24 veces",0.4,IF(K24="Entre 24 a 500 veces",0.6,IF(K24="Entre 500 a 5000 veces",0.8,IF(K24="Mas de 5000 veces",1,"")))))</f>
        <v>0.6</v>
      </c>
      <c r="N24" s="69" t="str">
        <f>+IF(M24="","",IF(M24&gt;0.8,"Muy Alta",IF(AND(M24&lt;=0.8,M24&gt;0.6),"Alta",IF(AND(M24&lt;=0.6,M24&gt;0.4),"Media",IF(AND(M24&lt;=0.4,M24&gt;0.2),"Baja","Muy Baja")))))</f>
        <v>Media</v>
      </c>
      <c r="O24" s="72">
        <f>+IF(L24="Menor a 10 SMLMV o afectación a un área/proceso",0.2,IF(L24="Entre 10 y 50 SMLMV o afectación interna",0.4,IF(L24="Entre 50 y 100 SMLMV o afectación con algunos usuarios",0.6,IF(L24="Entre 100 y 500 SMLMV o fectación a nivel municipal/departamental",0.8,IF(L24="Mayor a 500 SMLMV o afectación nacional",1,"")))))</f>
        <v>0.6</v>
      </c>
      <c r="P24" s="75" t="str">
        <f>+IF(L24="Menor a 10 SMLMV o afectación a un área/proceso","Leve",IF(L24="Entre 10 y 50 SMLMV o afectación interna","Menor",IF(L24="Entre 50 y 100 SMLMV o afectación con algunos usuarios","Moderado",IF(L24="Entre 100 y 500 SMLMV o fectación a nivel municipal/departamental","Mayor",IF(L24="Mayor a 500 SMLMV o afectación nacional","Catastrófico","")))))</f>
        <v>Moderado</v>
      </c>
      <c r="Q24" s="69" t="str">
        <f>+IF(OR(K24="",L24=""),"",IF(AND(P24="Catastrófico",N24&lt;&gt;""),"Extremo",IF(AND(P24="Mayor",N24&lt;&gt;""),"Alto",IF(AND(N24="Muy Alta",O24&gt;0.1,O24&lt;0.7),"Alto",IF(AND(N24="Alta",P24="Moderado"),"Alto",IF(O24*M24&lt;0.1,"Bajo",IF(AND(N24="Alta",O24&lt;0.5),"Moderado",IF(AND(N24="Media",O24&lt;0.7),"Moderado",IF(AND(N24="Baja",OR(P24="Moderado",P24="Menor")),"Moderado",IF(AND(N24="Muy Baja",P24="Moderado"),"Moderado",))))))))))</f>
        <v>Moderado</v>
      </c>
      <c r="R24" s="90" t="s">
        <v>78</v>
      </c>
      <c r="S24" s="90" t="s">
        <v>69</v>
      </c>
      <c r="T24" s="92"/>
      <c r="U24" s="26">
        <v>1</v>
      </c>
      <c r="V24" s="22" t="s">
        <v>129</v>
      </c>
      <c r="W24" s="22" t="s">
        <v>187</v>
      </c>
      <c r="X24" s="22" t="s">
        <v>193</v>
      </c>
      <c r="Y24" s="25" t="str">
        <f>CONCATENATE(V24,W24,X24)</f>
        <v xml:space="preserve">La Dirección financiera  control del presupuesto Aprobado para la vigencia con el fin de identificar las necesidades y sus respectivas fuentes de financiación </v>
      </c>
      <c r="Z24" s="22" t="s">
        <v>188</v>
      </c>
      <c r="AA24" s="27" t="s">
        <v>70</v>
      </c>
      <c r="AB24" s="28">
        <f>+IF(AA24="","",IF(AA24="Preventivo",0.25,IF(AA24="Detectivo",0.15,IF(AA24="Correctivo",0.1,))))</f>
        <v>0.25</v>
      </c>
      <c r="AC24" s="27" t="s">
        <v>71</v>
      </c>
      <c r="AD24" s="28">
        <f>+IF(AC24="","",IF(AC24="Automático",0.25,IF(AC24="Manual",0.15)))</f>
        <v>0.15</v>
      </c>
      <c r="AE24" s="27" t="s">
        <v>72</v>
      </c>
      <c r="AF24" s="28">
        <f>+IF(AE24="","",IF(AE24="Documentado",0.5,IF(AE24="Sin documentar",0)))</f>
        <v>0.5</v>
      </c>
      <c r="AG24" s="27" t="s">
        <v>73</v>
      </c>
      <c r="AH24" s="28">
        <f>+IF(AG24="","",IF(AG24="Continua",0.1,IF(AG24="Aleatoria",0.05)))</f>
        <v>0.1</v>
      </c>
      <c r="AI24" s="27" t="s">
        <v>74</v>
      </c>
      <c r="AJ24" s="29">
        <f>+IF(AI24="","",IF(AI24="Con registro",0.05,IF(AI24="Sin registro",0)))</f>
        <v>0.05</v>
      </c>
      <c r="AK24" s="29">
        <f>+IF(AA24="Detectivo",M24-(SUM(AB24,AD24)*M24),IF(AA24="Preventivo",M24-(SUM(AB24,AD24)*M24),M24))</f>
        <v>0.36</v>
      </c>
      <c r="AL24" s="72">
        <f>+IF(M24="","",MIN(AK24:AK26))</f>
        <v>0.252</v>
      </c>
      <c r="AM24" s="69" t="str">
        <f>+IF(AL24="","",IF(AL24&gt;0.8,"Muy Alta",IF(AND(AL24&lt;=0.8,AL24&gt;0.6),"Alta",IF(AND(AL24&lt;=0.6,AL24&gt;0.4),"Media",IF(AND(AL24&lt;=0.4,AL24&gt;0.2),"Baja","Muy Baja")))))</f>
        <v>Baja</v>
      </c>
      <c r="AN24" s="30">
        <f>+IF(OR(S24="",S24="No"),O24,O24-(O24*T24))</f>
        <v>0.6</v>
      </c>
      <c r="AO24" s="72">
        <f>+IF(L24="","",MIN(AN25:AN26))</f>
        <v>0.6</v>
      </c>
      <c r="AP24" s="75" t="str">
        <f>+IF(AO24="","",IF(AO24&gt;0.8,"Catastrófico",IF(AND(AO24&lt;=0.8,AO24&gt;0.6),"Mayor",IF(AND(AO24&lt;=0.6,AO24&gt;0.4),"Moderado",IF(AND(AO24&lt;=0.4,AO24&gt;0.2),"Menor","Leve")))))</f>
        <v>Moderado</v>
      </c>
      <c r="AQ24" s="69" t="str">
        <f t="shared" ref="AQ24" si="14">+IF(OR(AL24="",AO24=""),"",IF(AND(AP24="Catastrófico",AM24&lt;&gt;""),"Extremo",IF(AND(AP24="Mayor",AM24&lt;&gt;""),"Alto",IF(AND(AM24="Muy Alta",AO24&gt;0.1,AO24&lt;0.7),"Alto",IF(AND(AM24="Alta",AP24="Moderado"),"Alto",IF(AO24*AL24&lt;0.1,"Bajo",IF(AND(AM24="Alta",AO24&lt;0.5),"Moderado",IF(AND(AM24="Media",AO24&lt;0.7),"Moderado",IF(AND(AM24="Baja",OR(AP24="Moderado",AP24="Menor")),"Moderado",IF(AND(AM24="Muy Baja",AP24="Moderado"),"Moderado",))))))))))</f>
        <v>Moderado</v>
      </c>
      <c r="AR24" s="98" t="s">
        <v>192</v>
      </c>
      <c r="AS24" s="105">
        <v>1</v>
      </c>
      <c r="AT24" s="31">
        <v>1</v>
      </c>
      <c r="AU24" s="23"/>
      <c r="AV24" s="23" t="s">
        <v>194</v>
      </c>
      <c r="AW24" s="47" t="s">
        <v>195</v>
      </c>
      <c r="AX24" s="22" t="s">
        <v>188</v>
      </c>
      <c r="AY24" s="22" t="s">
        <v>196</v>
      </c>
      <c r="AZ24" s="22" t="s">
        <v>197</v>
      </c>
      <c r="BA24" s="22"/>
      <c r="BB24" s="60"/>
      <c r="BC24" s="22" t="s">
        <v>198</v>
      </c>
      <c r="BD24" s="51" t="s">
        <v>275</v>
      </c>
      <c r="BE24" s="52">
        <v>45652</v>
      </c>
      <c r="BF24" s="80"/>
    </row>
    <row r="25" spans="1:58" s="32" customFormat="1" ht="114" customHeight="1" thickBot="1" x14ac:dyDescent="0.3">
      <c r="A25" s="96"/>
      <c r="B25" s="78"/>
      <c r="C25" s="78"/>
      <c r="D25" s="78"/>
      <c r="E25" s="78"/>
      <c r="F25" s="78"/>
      <c r="G25" s="70"/>
      <c r="H25" s="99"/>
      <c r="I25" s="78"/>
      <c r="J25" s="78"/>
      <c r="K25" s="78"/>
      <c r="L25" s="78"/>
      <c r="M25" s="73"/>
      <c r="N25" s="70"/>
      <c r="O25" s="73"/>
      <c r="P25" s="76"/>
      <c r="Q25" s="70"/>
      <c r="R25" s="78"/>
      <c r="S25" s="78"/>
      <c r="T25" s="93"/>
      <c r="U25" s="33">
        <v>2</v>
      </c>
      <c r="V25" s="22" t="s">
        <v>129</v>
      </c>
      <c r="W25" s="23" t="s">
        <v>189</v>
      </c>
      <c r="X25" s="23" t="s">
        <v>190</v>
      </c>
      <c r="Y25" s="25" t="str">
        <f>CONCATENATE(V25,W25,X25)</f>
        <v xml:space="preserve">La Dirección financiera recibirá auditorías internas y conceptos expedidos por la revisoría fiscal o entes de control sobre la ejecución presupuestal a fin de detectar cualquier falla o deficiencia en las fuentes de financiación </v>
      </c>
      <c r="Z25" s="23" t="s">
        <v>191</v>
      </c>
      <c r="AA25" s="34" t="s">
        <v>83</v>
      </c>
      <c r="AB25" s="35">
        <f t="shared" si="10"/>
        <v>0.15</v>
      </c>
      <c r="AC25" s="34" t="s">
        <v>71</v>
      </c>
      <c r="AD25" s="35">
        <f t="shared" si="11"/>
        <v>0.15</v>
      </c>
      <c r="AE25" s="34" t="s">
        <v>72</v>
      </c>
      <c r="AF25" s="35">
        <f t="shared" si="12"/>
        <v>0.5</v>
      </c>
      <c r="AG25" s="34" t="s">
        <v>80</v>
      </c>
      <c r="AH25" s="35">
        <f t="shared" si="13"/>
        <v>0.05</v>
      </c>
      <c r="AI25" s="34" t="s">
        <v>74</v>
      </c>
      <c r="AJ25" s="36">
        <f t="shared" si="3"/>
        <v>0.05</v>
      </c>
      <c r="AK25" s="29">
        <f>+IF(AA25="Detectivo",AK24-(SUM(AB25,AD25)*AK24),IF(AA25="Preventivo",AK24-(SUM(AB25,AD25)*AK24),AK24))</f>
        <v>0.252</v>
      </c>
      <c r="AL25" s="73"/>
      <c r="AM25" s="70"/>
      <c r="AN25" s="29">
        <f>+IF(AA25="Correctivo",AN24-(SUM(AB25,AD25)*AN24),AN24)</f>
        <v>0.6</v>
      </c>
      <c r="AO25" s="73"/>
      <c r="AP25" s="76"/>
      <c r="AQ25" s="70"/>
      <c r="AR25" s="99"/>
      <c r="AS25" s="99"/>
      <c r="AT25" s="37">
        <v>2</v>
      </c>
      <c r="AU25" s="23"/>
      <c r="AV25" s="23" t="s">
        <v>199</v>
      </c>
      <c r="AW25" s="47" t="s">
        <v>182</v>
      </c>
      <c r="AX25" s="23" t="s">
        <v>200</v>
      </c>
      <c r="AY25" s="22" t="s">
        <v>196</v>
      </c>
      <c r="AZ25" s="22" t="s">
        <v>201</v>
      </c>
      <c r="BA25" s="23"/>
      <c r="BB25" s="59"/>
      <c r="BC25" s="23" t="s">
        <v>142</v>
      </c>
      <c r="BD25" s="51" t="s">
        <v>275</v>
      </c>
      <c r="BE25" s="52">
        <v>45652</v>
      </c>
      <c r="BF25" s="81"/>
    </row>
    <row r="26" spans="1:58" s="32" customFormat="1" ht="161.25" customHeight="1" thickBot="1" x14ac:dyDescent="0.3">
      <c r="A26" s="97"/>
      <c r="B26" s="91"/>
      <c r="C26" s="91"/>
      <c r="D26" s="91"/>
      <c r="E26" s="91"/>
      <c r="F26" s="91"/>
      <c r="G26" s="71"/>
      <c r="H26" s="100"/>
      <c r="I26" s="91"/>
      <c r="J26" s="91"/>
      <c r="K26" s="91"/>
      <c r="L26" s="91"/>
      <c r="M26" s="74"/>
      <c r="N26" s="71"/>
      <c r="O26" s="74"/>
      <c r="P26" s="77"/>
      <c r="Q26" s="71"/>
      <c r="R26" s="91"/>
      <c r="S26" s="91"/>
      <c r="T26" s="94"/>
      <c r="U26" s="38">
        <v>3</v>
      </c>
      <c r="V26" s="22"/>
      <c r="W26" s="24"/>
      <c r="X26" s="24"/>
      <c r="Y26" s="25" t="str">
        <f>CONCATENATE(V26,W26,X26)</f>
        <v/>
      </c>
      <c r="Z26" s="24"/>
      <c r="AA26" s="39"/>
      <c r="AB26" s="40" t="str">
        <f t="shared" si="10"/>
        <v/>
      </c>
      <c r="AC26" s="39"/>
      <c r="AD26" s="40" t="str">
        <f t="shared" si="11"/>
        <v/>
      </c>
      <c r="AE26" s="39" t="s">
        <v>72</v>
      </c>
      <c r="AF26" s="40">
        <f t="shared" si="12"/>
        <v>0.5</v>
      </c>
      <c r="AG26" s="39" t="s">
        <v>80</v>
      </c>
      <c r="AH26" s="40">
        <f t="shared" si="13"/>
        <v>0.05</v>
      </c>
      <c r="AI26" s="39" t="s">
        <v>74</v>
      </c>
      <c r="AJ26" s="41">
        <f t="shared" si="3"/>
        <v>0.05</v>
      </c>
      <c r="AK26" s="29">
        <f>+IF(AA26="Detectivo",AK25-(SUM(AB26,AD26)*AK25),IF(AA26="Preventivo",AK25-(SUM(AB26,AD26)*AK25),AK25))</f>
        <v>0.252</v>
      </c>
      <c r="AL26" s="74"/>
      <c r="AM26" s="71"/>
      <c r="AN26" s="29">
        <f>+IF(AA26="Correctivo",AN25-(SUM(AB26,AD26)*AN25),AN25)</f>
        <v>0.6</v>
      </c>
      <c r="AO26" s="74"/>
      <c r="AP26" s="77"/>
      <c r="AQ26" s="71"/>
      <c r="AR26" s="99"/>
      <c r="AS26" s="99"/>
      <c r="AT26" s="55">
        <v>3</v>
      </c>
      <c r="AU26" s="58"/>
      <c r="AV26" s="23"/>
      <c r="AW26" s="47"/>
      <c r="AX26" s="23"/>
      <c r="AY26" s="22"/>
      <c r="AZ26" s="22"/>
      <c r="BA26" s="53"/>
      <c r="BB26" s="53"/>
      <c r="BC26" s="53"/>
      <c r="BD26" s="51" t="s">
        <v>275</v>
      </c>
      <c r="BE26" s="52">
        <v>45652</v>
      </c>
      <c r="BF26" s="82"/>
    </row>
    <row r="27" spans="1:58" s="32" customFormat="1" ht="147.75" customHeight="1" thickBot="1" x14ac:dyDescent="0.3">
      <c r="A27" s="95" t="s">
        <v>105</v>
      </c>
      <c r="B27" s="90" t="s">
        <v>118</v>
      </c>
      <c r="C27" s="90" t="s">
        <v>66</v>
      </c>
      <c r="D27" s="90" t="s">
        <v>67</v>
      </c>
      <c r="E27" s="90" t="s">
        <v>110</v>
      </c>
      <c r="F27" s="90" t="s">
        <v>111</v>
      </c>
      <c r="G27" s="69" t="str">
        <f t="shared" ref="G27" si="15">+IF(OR(D27&lt;&gt;"",E27&lt;&gt;"",F27&lt;&gt;""),CONCATENATE("Posibilidad de ",D27," por ",E27," debido a ",F27),"")</f>
        <v xml:space="preserve">Posibilidad de afectación económica y reputacional por Aumentos del indicador de mora y deterioro debido a 
 información imprecisa sobre deudores morosos, alteración y/o pérdida de documentos  y/o insuficiencia de personal para procesos de cobro. </v>
      </c>
      <c r="H27" s="98" t="s">
        <v>202</v>
      </c>
      <c r="I27" s="90" t="s">
        <v>85</v>
      </c>
      <c r="J27" s="90" t="s">
        <v>90</v>
      </c>
      <c r="K27" s="90" t="s">
        <v>97</v>
      </c>
      <c r="L27" s="90" t="s">
        <v>127</v>
      </c>
      <c r="M27" s="72">
        <f>+IF(K27="Máximo 2 veces",0.2,IF(K27="Entre 3 a 24 veces",0.4,IF(K27="Entre 24 a 500 veces",0.6,IF(K27="Entre 500 a 5000 veces",0.8,IF(K27="Mas de 5000 veces",1,"")))))</f>
        <v>0.8</v>
      </c>
      <c r="N27" s="69" t="str">
        <f>+IF(M27="","",IF(M27&gt;0.8,"Muy Alta",IF(AND(M27&lt;=0.8,M27&gt;0.6),"Alta",IF(AND(M27&lt;=0.6,M27&gt;0.4),"Media",IF(AND(M27&lt;=0.4,M27&gt;0.2),"Baja","Muy Baja")))))</f>
        <v>Alta</v>
      </c>
      <c r="O27" s="72">
        <f>+IF(L27="Menor a 10 SMLMV o afectación a un área/proceso",0.2,IF(L27="Entre 10 y 50 SMLMV o afectación interna",0.4,IF(L27="Entre 50 y 100 SMLMV o afectación con algunos usuarios",0.6,IF(L27="Entre 100 y 500 SMLMV o fectación a nivel municipal/departamental",0.8,IF(L27="Mayor a 500 SMLMV o afectación nacional",1,"")))))</f>
        <v>0.8</v>
      </c>
      <c r="P27" s="75" t="str">
        <f>+IF(L27="Menor a 10 SMLMV o afectación a un área/proceso","Leve",IF(L27="Entre 10 y 50 SMLMV o afectación interna","Menor",IF(L27="Entre 50 y 100 SMLMV o afectación con algunos usuarios","Moderado",IF(L27="Entre 100 y 500 SMLMV o fectación a nivel municipal/departamental","Mayor",IF(L27="Mayor a 500 SMLMV o afectación nacional","Catastrófico","")))))</f>
        <v>Mayor</v>
      </c>
      <c r="Q27" s="69" t="str">
        <f>+IF(OR(K27="",L27=""),"",IF(AND(P27="Catastrófico",N27&lt;&gt;""),"Extremo",IF(AND(P27="Mayor",N27&lt;&gt;""),"Alto",IF(AND(N27="Muy Alta",O27&gt;0.1,O27&lt;0.7),"Alto",IF(AND(N27="Alta",P27="Moderado"),"Alto",IF(O27*M27&lt;0.1,"Bajo",IF(AND(N27="Alta",O27&lt;0.5),"Moderado",IF(AND(N27="Media",O27&lt;0.7),"Moderado",IF(AND(N27="Baja",OR(P27="Moderado",P27="Menor")),"Moderado",IF(AND(N27="Muy Baja",P27="Moderado"),"Moderado",))))))))))</f>
        <v>Alto</v>
      </c>
      <c r="R27" s="90" t="s">
        <v>78</v>
      </c>
      <c r="S27" s="90" t="s">
        <v>69</v>
      </c>
      <c r="T27" s="92"/>
      <c r="U27" s="26">
        <v>1</v>
      </c>
      <c r="V27" s="22" t="s">
        <v>129</v>
      </c>
      <c r="W27" s="22" t="s">
        <v>203</v>
      </c>
      <c r="X27" s="22" t="s">
        <v>204</v>
      </c>
      <c r="Y27" s="25" t="str">
        <f t="shared" si="0"/>
        <v xml:space="preserve">La Dirección financiera Actualizará el manual de cartera conforme a disposiciones normativas y políticas internas vigentes </v>
      </c>
      <c r="Z27" s="22" t="s">
        <v>205</v>
      </c>
      <c r="AA27" s="27" t="s">
        <v>79</v>
      </c>
      <c r="AB27" s="28">
        <f>+IF(AA27="","",IF(AA27="Preventivo",0.25,IF(AA27="Detectivo",0.15,IF(AA27="Correctivo",0.1,))))</f>
        <v>0.1</v>
      </c>
      <c r="AC27" s="27" t="s">
        <v>71</v>
      </c>
      <c r="AD27" s="28">
        <f>+IF(AC27="","",IF(AC27="Automático",0.25,IF(AC27="Manual",0.15)))</f>
        <v>0.15</v>
      </c>
      <c r="AE27" s="27" t="s">
        <v>72</v>
      </c>
      <c r="AF27" s="28">
        <f>+IF(AE27="","",IF(AE27="Documentado",0.5,IF(AE27="Sin documentar",0)))</f>
        <v>0.5</v>
      </c>
      <c r="AG27" s="27" t="s">
        <v>80</v>
      </c>
      <c r="AH27" s="28">
        <f>+IF(AG27="","",IF(AG27="Continua",0.1,IF(AG27="Aleatoria",0.05)))</f>
        <v>0.05</v>
      </c>
      <c r="AI27" s="27" t="s">
        <v>74</v>
      </c>
      <c r="AJ27" s="29">
        <f>+IF(AI27="","",IF(AI27="Con registro",0.05,IF(AI27="Sin registro",0)))</f>
        <v>0.05</v>
      </c>
      <c r="AK27" s="29">
        <f>+IF(AA27="Detectivo",M27-(SUM(AB27,AD27)*M27),IF(AA27="Preventivo",M27-(SUM(AB27,AD27)*M27),M27))</f>
        <v>0.8</v>
      </c>
      <c r="AL27" s="72">
        <f>+IF(M27="","",MIN(AK27:AK29))</f>
        <v>0.48</v>
      </c>
      <c r="AM27" s="69" t="str">
        <f>+IF(AL27="","",IF(AL27&gt;0.8,"Muy Alta",IF(AND(AL27&lt;=0.8,AL27&gt;0.6),"Alta",IF(AND(AL27&lt;=0.6,AL27&gt;0.4),"Media",IF(AND(AL27&lt;=0.4,AL27&gt;0.2),"Baja","Muy Baja")))))</f>
        <v>Media</v>
      </c>
      <c r="AN27" s="30">
        <f>+IF(OR(S27="",S27="No"),O27,O27-(O27*T27))</f>
        <v>0.8</v>
      </c>
      <c r="AO27" s="72">
        <f>+IF(L27="","",MIN(AN28:AN29))</f>
        <v>0.57600000000000007</v>
      </c>
      <c r="AP27" s="75" t="str">
        <f>+IF(AO27="","",IF(AO27&gt;0.8,"Catastrófico",IF(AND(AO27&lt;=0.8,AO27&gt;0.6),"Mayor",IF(AND(AO27&lt;=0.6,AO27&gt;0.4),"Moderado",IF(AND(AO27&lt;=0.4,AO27&gt;0.2),"Menor","Leve")))))</f>
        <v>Moderado</v>
      </c>
      <c r="AQ27" s="69" t="str">
        <f t="shared" ref="AQ27" si="16">+IF(OR(AL27="",AO27=""),"",IF(AND(AP27="Catastrófico",AM27&lt;&gt;""),"Extremo",IF(AND(AP27="Mayor",AM27&lt;&gt;""),"Alto",IF(AND(AM27="Muy Alta",AO27&gt;0.1,AO27&lt;0.7),"Alto",IF(AND(AM27="Alta",AP27="Moderado"),"Alto",IF(AO27*AL27&lt;0.1,"Bajo",IF(AND(AM27="Alta",AO27&lt;0.5),"Moderado",IF(AND(AM27="Media",AO27&lt;0.7),"Moderado",IF(AND(AM27="Baja",OR(AP27="Moderado",AP27="Menor")),"Moderado",IF(AND(AM27="Muy Baja",AP27="Moderado"),"Moderado",))))))))))</f>
        <v>Moderado</v>
      </c>
      <c r="AR27" s="78"/>
      <c r="AS27" s="79"/>
      <c r="AT27" s="37">
        <v>1</v>
      </c>
      <c r="AU27" s="62"/>
      <c r="AV27" s="23" t="s">
        <v>232</v>
      </c>
      <c r="AW27" s="47" t="s">
        <v>233</v>
      </c>
      <c r="AX27" s="23" t="s">
        <v>234</v>
      </c>
      <c r="AY27" s="22" t="s">
        <v>101</v>
      </c>
      <c r="AZ27" s="23" t="s">
        <v>238</v>
      </c>
      <c r="BA27" s="23"/>
      <c r="BB27" s="59"/>
      <c r="BC27" s="23" t="s">
        <v>198</v>
      </c>
      <c r="BD27" s="51" t="s">
        <v>275</v>
      </c>
      <c r="BE27" s="52">
        <v>45652</v>
      </c>
      <c r="BF27" s="145"/>
    </row>
    <row r="28" spans="1:58" s="32" customFormat="1" ht="120.75" customHeight="1" thickBot="1" x14ac:dyDescent="0.3">
      <c r="A28" s="96"/>
      <c r="B28" s="78"/>
      <c r="C28" s="78"/>
      <c r="D28" s="78"/>
      <c r="E28" s="78"/>
      <c r="F28" s="78"/>
      <c r="G28" s="70"/>
      <c r="H28" s="99"/>
      <c r="I28" s="78"/>
      <c r="J28" s="78"/>
      <c r="K28" s="78"/>
      <c r="L28" s="78"/>
      <c r="M28" s="73"/>
      <c r="N28" s="70"/>
      <c r="O28" s="73"/>
      <c r="P28" s="76"/>
      <c r="Q28" s="70"/>
      <c r="R28" s="78"/>
      <c r="S28" s="78"/>
      <c r="T28" s="93"/>
      <c r="U28" s="33">
        <v>2</v>
      </c>
      <c r="V28" s="22" t="s">
        <v>206</v>
      </c>
      <c r="W28" s="22" t="s">
        <v>235</v>
      </c>
      <c r="X28" s="23" t="s">
        <v>236</v>
      </c>
      <c r="Y28" s="25" t="str">
        <f t="shared" si="0"/>
        <v xml:space="preserve">La Dirección financiera - Grupo gestión de cartera requerirá  a la Secretaría General y/o a la Dirección Operativa Grupo Plazas de Mercado y/o Dirección Administrativa Grupo de Gestión de Activos, en caso de evidienciar deficiencias o faltantes en los expedientes contractuales y/o de adjudicación , con el fin de contar con la información idónea para los procesos de cobro. </v>
      </c>
      <c r="Z28" s="23" t="s">
        <v>229</v>
      </c>
      <c r="AA28" s="34" t="s">
        <v>79</v>
      </c>
      <c r="AB28" s="35">
        <f t="shared" ref="AB28:AB29" si="17">+IF(AA28="","",IF(AA28="Preventivo",0.25,IF(AA28="Detectivo",0.15,IF(AA28="Correctivo",0.1,))))</f>
        <v>0.1</v>
      </c>
      <c r="AC28" s="34" t="s">
        <v>71</v>
      </c>
      <c r="AD28" s="35">
        <f t="shared" ref="AD28:AD29" si="18">+IF(AC28="","",IF(AC28="Automático",0.25,IF(AC28="Manual",0.15)))</f>
        <v>0.15</v>
      </c>
      <c r="AE28" s="34" t="s">
        <v>84</v>
      </c>
      <c r="AF28" s="35">
        <f t="shared" ref="AF28:AF29" si="19">+IF(AE28="","",IF(AE28="Documentado",0.5,IF(AE28="Sin documentar",0)))</f>
        <v>0</v>
      </c>
      <c r="AG28" s="34" t="s">
        <v>80</v>
      </c>
      <c r="AH28" s="35">
        <f t="shared" ref="AH28:AH29" si="20">+IF(AG28="","",IF(AG28="Continua",0.1,IF(AG28="Aleatoria",0.05)))</f>
        <v>0.05</v>
      </c>
      <c r="AI28" s="34" t="s">
        <v>74</v>
      </c>
      <c r="AJ28" s="36">
        <f t="shared" ref="AJ28:AJ29" si="21">+IF(AI28="","",IF(AI28="Con registro",0.05,IF(AI28="Sin registro",0)))</f>
        <v>0.05</v>
      </c>
      <c r="AK28" s="29">
        <f>+IF(AA28="Detectivo",AK27-(SUM(AB28,AD28)*AK27),IF(AA28="Preventivo",AK27-(SUM(AB28,AD28)*AK27),AK27))</f>
        <v>0.8</v>
      </c>
      <c r="AL28" s="73"/>
      <c r="AM28" s="70"/>
      <c r="AN28" s="50">
        <f>+IF(AND(AA27="Correctivo",AA28="Correctivo",AA29="Correctivo"),AN27-(0.3*AN27),IF(AND(AA27="Correctivo",OR(AA28="Correctivo",AA29="Correctivo")),AN27-(0.2*AN27),IF(AND(AA28="Correctivo",OR(AA27="Correctivo",AA29="Correctivo")),AN27-(0.2*AN27),IF(AND(AA29="Correctivo",OR(AA28="Correctivo",AA27="Correctivo")),AN27-(0.2*AN27),IF(OR(AA27="Correctivo",AA28="Correctivo",AA29="Correctivo"),AN27-(0.1*AN27),AN27)))))</f>
        <v>0.64</v>
      </c>
      <c r="AO28" s="73"/>
      <c r="AP28" s="76"/>
      <c r="AQ28" s="70"/>
      <c r="AR28" s="78"/>
      <c r="AS28" s="78"/>
      <c r="AT28" s="37">
        <v>2</v>
      </c>
      <c r="AU28" s="61"/>
      <c r="AV28" s="23" t="s">
        <v>237</v>
      </c>
      <c r="AW28" s="47" t="s">
        <v>181</v>
      </c>
      <c r="AX28" s="23" t="s">
        <v>188</v>
      </c>
      <c r="AY28" s="22" t="s">
        <v>101</v>
      </c>
      <c r="AZ28" s="23" t="s">
        <v>239</v>
      </c>
      <c r="BA28" s="23"/>
      <c r="BB28" s="59"/>
      <c r="BC28" s="23" t="s">
        <v>198</v>
      </c>
      <c r="BD28" s="51" t="s">
        <v>275</v>
      </c>
      <c r="BE28" s="52">
        <v>45652</v>
      </c>
      <c r="BF28" s="146"/>
    </row>
    <row r="29" spans="1:58" s="32" customFormat="1" ht="131.25" customHeight="1" thickBot="1" x14ac:dyDescent="0.3">
      <c r="A29" s="97"/>
      <c r="B29" s="91"/>
      <c r="C29" s="91"/>
      <c r="D29" s="91"/>
      <c r="E29" s="91"/>
      <c r="F29" s="91"/>
      <c r="G29" s="71"/>
      <c r="H29" s="100"/>
      <c r="I29" s="91"/>
      <c r="J29" s="91"/>
      <c r="K29" s="91"/>
      <c r="L29" s="91"/>
      <c r="M29" s="74"/>
      <c r="N29" s="71"/>
      <c r="O29" s="74"/>
      <c r="P29" s="77"/>
      <c r="Q29" s="71"/>
      <c r="R29" s="91"/>
      <c r="S29" s="91"/>
      <c r="T29" s="94"/>
      <c r="U29" s="38">
        <v>3</v>
      </c>
      <c r="V29" s="22" t="s">
        <v>206</v>
      </c>
      <c r="W29" s="22" t="s">
        <v>207</v>
      </c>
      <c r="X29" s="24" t="s">
        <v>208</v>
      </c>
      <c r="Y29" s="25" t="str">
        <f t="shared" si="0"/>
        <v xml:space="preserve">La Dirección financiera - Grupo gestión de cartera  realizará la digitalización de los expedientes actuales para efectos de contar con información inmediata y completa para los procesos de cobro </v>
      </c>
      <c r="Z29" s="24" t="s">
        <v>209</v>
      </c>
      <c r="AA29" s="39" t="s">
        <v>70</v>
      </c>
      <c r="AB29" s="40">
        <f t="shared" si="17"/>
        <v>0.25</v>
      </c>
      <c r="AC29" s="39" t="s">
        <v>71</v>
      </c>
      <c r="AD29" s="40">
        <f t="shared" si="18"/>
        <v>0.15</v>
      </c>
      <c r="AE29" s="39" t="s">
        <v>72</v>
      </c>
      <c r="AF29" s="40">
        <f t="shared" si="19"/>
        <v>0.5</v>
      </c>
      <c r="AG29" s="39" t="s">
        <v>80</v>
      </c>
      <c r="AH29" s="40">
        <f t="shared" si="20"/>
        <v>0.05</v>
      </c>
      <c r="AI29" s="39" t="s">
        <v>74</v>
      </c>
      <c r="AJ29" s="41">
        <f t="shared" si="21"/>
        <v>0.05</v>
      </c>
      <c r="AK29" s="29">
        <f>+IF(AA29="Detectivo",AK28-(SUM(AB29,AD29)*AK28),IF(AA29="Preventivo",AK28-(SUM(AB29,AD29)*AK28),AK28))</f>
        <v>0.48</v>
      </c>
      <c r="AL29" s="74"/>
      <c r="AM29" s="71"/>
      <c r="AN29" s="50">
        <f>+IF(AND(AA28="Correctivo",AA29="Correctivo",AA30="Correctivo"),AN28-(0.3*AN28),IF(AND(AA28="Correctivo",OR(AA29="Correctivo",AA30="Correctivo")),AN28-(0.2*AN28),IF(AND(AA29="Correctivo",OR(AA28="Correctivo",AA30="Correctivo")),AN28-(0.2*AN28),IF(AND(AA30="Correctivo",OR(AA29="Correctivo",AA28="Correctivo")),AN28-(0.2*AN28),IF(OR(AA28="Correctivo",AA29="Correctivo",AA30="Correctivo"),AN28-(0.1*AN28),AN28)))))</f>
        <v>0.57600000000000007</v>
      </c>
      <c r="AO29" s="74"/>
      <c r="AP29" s="77"/>
      <c r="AQ29" s="71"/>
      <c r="AR29" s="78"/>
      <c r="AS29" s="78"/>
      <c r="AT29" s="37">
        <v>3</v>
      </c>
      <c r="AU29" s="62"/>
      <c r="AV29" s="23" t="s">
        <v>199</v>
      </c>
      <c r="AW29" s="47" t="s">
        <v>182</v>
      </c>
      <c r="AX29" s="23" t="s">
        <v>209</v>
      </c>
      <c r="AY29" s="22" t="s">
        <v>101</v>
      </c>
      <c r="AZ29" s="23" t="s">
        <v>240</v>
      </c>
      <c r="BA29" s="23"/>
      <c r="BB29" s="59"/>
      <c r="BC29" s="23" t="s">
        <v>142</v>
      </c>
      <c r="BD29" s="51" t="s">
        <v>275</v>
      </c>
      <c r="BE29" s="52">
        <v>45652</v>
      </c>
      <c r="BF29" s="147"/>
    </row>
    <row r="30" spans="1:58" s="32" customFormat="1" ht="147.75" customHeight="1" thickBot="1" x14ac:dyDescent="0.3">
      <c r="A30" s="95" t="s">
        <v>121</v>
      </c>
      <c r="B30" s="90" t="s">
        <v>119</v>
      </c>
      <c r="C30" s="90" t="s">
        <v>66</v>
      </c>
      <c r="D30" s="90" t="s">
        <v>106</v>
      </c>
      <c r="E30" s="90" t="s">
        <v>112</v>
      </c>
      <c r="F30" s="90" t="s">
        <v>113</v>
      </c>
      <c r="G30" s="69" t="str">
        <f t="shared" ref="G30" si="22">+IF(OR(D30&lt;&gt;"",E30&lt;&gt;"",F30&lt;&gt;""),CONCATENATE("Posibilidad de ",D30," por ",E30," debido a ",F30),"")</f>
        <v xml:space="preserve">Posibilidad de afectación económica por incumplimiento de pago a créditos por insolvencia  debido a déficit en el ahorro proyectado del pago por alumbrado público por la modernización </v>
      </c>
      <c r="H30" s="98" t="s">
        <v>124</v>
      </c>
      <c r="I30" s="90" t="s">
        <v>68</v>
      </c>
      <c r="J30" s="90" t="s">
        <v>90</v>
      </c>
      <c r="K30" s="90" t="s">
        <v>126</v>
      </c>
      <c r="L30" s="90" t="s">
        <v>127</v>
      </c>
      <c r="M30" s="72">
        <f>+IF(K30="Máximo 2 veces",0.2,IF(K30="Entre 3 a 24 veces",0.4,IF(K30="Entre 24 a 500 veces",0.6,IF(K30="Entre 500 a 5000 veces",0.8,IF(K30="Mas de 5000 veces",1,"")))))</f>
        <v>0.2</v>
      </c>
      <c r="N30" s="69" t="str">
        <f>+IF(M30="","",IF(M30&gt;0.8,"Muy Alta",IF(AND(M30&lt;=0.8,M30&gt;0.6),"Alta",IF(AND(M30&lt;=0.6,M30&gt;0.4),"Media",IF(AND(M30&lt;=0.4,M30&gt;0.2),"Baja","Muy Baja")))))</f>
        <v>Muy Baja</v>
      </c>
      <c r="O30" s="72">
        <f>+IF(L30="Menor a 10 SMLMV o afectación a un área/proceso",0.2,IF(L30="Entre 10 y 50 SMLMV o afectación interna",0.4,IF(L30="Entre 50 y 100 SMLMV o afectación con algunos usuarios",0.6,IF(L30="Entre 100 y 500 SMLMV o fectación a nivel municipal/departamental",0.8,IF(L30="Mayor a 500 SMLMV o afectación nacional",1,"")))))</f>
        <v>0.8</v>
      </c>
      <c r="P30" s="75" t="str">
        <f>+IF(L30="Menor a 10 SMLMV o afectación a un área/proceso","Leve",IF(L30="Entre 10 y 50 SMLMV o afectación interna","Menor",IF(L30="Entre 50 y 100 SMLMV o afectación con algunos usuarios","Moderado",IF(L30="Entre 100 y 500 SMLMV o fectación a nivel municipal/departamental","Mayor",IF(L30="Mayor a 500 SMLMV o afectación nacional","Catastrófico","")))))</f>
        <v>Mayor</v>
      </c>
      <c r="Q30" s="69" t="str">
        <f>+IF(OR(K30="",L30=""),"",IF(AND(P30="Catastrófico",N30&lt;&gt;""),"Extremo",IF(AND(P30="Mayor",N30&lt;&gt;""),"Alto",IF(AND(N30="Muy Alta",O30&gt;0.1,O30&lt;0.7),"Alto",IF(AND(N30="Alta",P30="Moderado"),"Alto",IF(O30*M30&lt;0.1,"Bajo",IF(AND(N30="Alta",O30&lt;0.5),"Moderado",IF(AND(N30="Media",O30&lt;0.7),"Moderado",IF(AND(N30="Baja",OR(P30="Moderado",P30="Menor")),"Moderado",IF(AND(N30="Muy Baja",P30="Moderado"),"Moderado",))))))))))</f>
        <v>Alto</v>
      </c>
      <c r="R30" s="90" t="s">
        <v>78</v>
      </c>
      <c r="S30" s="90" t="s">
        <v>69</v>
      </c>
      <c r="T30" s="92"/>
      <c r="U30" s="26">
        <v>1</v>
      </c>
      <c r="V30" s="22" t="s">
        <v>223</v>
      </c>
      <c r="W30" s="22" t="s">
        <v>224</v>
      </c>
      <c r="X30" s="22" t="s">
        <v>225</v>
      </c>
      <c r="Y30" s="25" t="str">
        <f>CONCATENATE(V30,W30,X30)</f>
        <v xml:space="preserve">la dirección financiera realizará seguimiento al comportamiento de la ejecución del presupuesto de ingresos y gastospara analizar el cumplimiento de las proyecciones </v>
      </c>
      <c r="Z30" s="22" t="s">
        <v>100</v>
      </c>
      <c r="AA30" s="27" t="s">
        <v>70</v>
      </c>
      <c r="AB30" s="28">
        <f>+IF(AA30="","",IF(AA30="Preventivo",0.25,IF(AA30="Detectivo",0.15,IF(AA30="Correctivo",0.1,))))</f>
        <v>0.25</v>
      </c>
      <c r="AC30" s="27" t="s">
        <v>71</v>
      </c>
      <c r="AD30" s="28">
        <f>+IF(AC30="","",IF(AC30="Automático",0.25,IF(AC30="Manual",0.15)))</f>
        <v>0.15</v>
      </c>
      <c r="AE30" s="27" t="s">
        <v>72</v>
      </c>
      <c r="AF30" s="28">
        <f>+IF(AE30="","",IF(AE30="Documentado",0.5,IF(AE30="Sin documentar",0)))</f>
        <v>0.5</v>
      </c>
      <c r="AG30" s="27" t="s">
        <v>80</v>
      </c>
      <c r="AH30" s="28">
        <f>+IF(AG30="","",IF(AG30="Continua",0.1,IF(AG30="Aleatoria",0.05)))</f>
        <v>0.05</v>
      </c>
      <c r="AI30" s="27" t="s">
        <v>74</v>
      </c>
      <c r="AJ30" s="29">
        <f>+IF(AI30="","",IF(AI30="Con registro",0.05,IF(AI30="Sin registro",0)))</f>
        <v>0.05</v>
      </c>
      <c r="AK30" s="29">
        <f>+IF(AA30="Detectivo",M30-(SUM(AB30,AD30)*M30),IF(AA30="Preventivo",M30-(SUM(AB30,AD30)*M30),M30))</f>
        <v>0.12</v>
      </c>
      <c r="AL30" s="72">
        <f>+IF(M30="","",MIN(AK30:AK32))</f>
        <v>7.1999999999999995E-2</v>
      </c>
      <c r="AM30" s="69" t="str">
        <f>+IF(AL30="","",IF(AL30&gt;0.8,"Muy Alta",IF(AND(AL30&lt;=0.8,AL30&gt;0.6),"Alta",IF(AND(AL30&lt;=0.6,AL30&gt;0.4),"Media",IF(AND(AL30&lt;=0.4,AL30&gt;0.2),"Baja","Muy Baja")))))</f>
        <v>Muy Baja</v>
      </c>
      <c r="AN30" s="30">
        <f>+IF(OR(S30="",S30="No"),O30,O30-(O30*T30))</f>
        <v>0.8</v>
      </c>
      <c r="AO30" s="72">
        <f>+IF(L30="","",MIN(AN31:AN32))</f>
        <v>0.64800000000000002</v>
      </c>
      <c r="AP30" s="75" t="str">
        <f>+IF(AO30="","",IF(AO30&gt;0.8,"Catastrófico",IF(AND(AO30&lt;=0.8,AO30&gt;0.6),"Mayor",IF(AND(AO30&lt;=0.6,AO30&gt;0.4),"Moderado",IF(AND(AO30&lt;=0.4,AO30&gt;0.2),"Menor","Leve")))))</f>
        <v>Mayor</v>
      </c>
      <c r="AQ30" s="69" t="str">
        <f t="shared" ref="AQ30" si="23">+IF(OR(AL30="",AO30=""),"",IF(AND(AP30="Catastrófico",AM30&lt;&gt;""),"Extremo",IF(AND(AP30="Mayor",AM30&lt;&gt;""),"Alto",IF(AND(AM30="Muy Alta",AO30&gt;0.1,AO30&lt;0.7),"Alto",IF(AND(AM30="Alta",AP30="Moderado"),"Alto",IF(AO30*AL30&lt;0.1,"Bajo",IF(AND(AM30="Alta",AO30&lt;0.5),"Moderado",IF(AND(AM30="Media",AO30&lt;0.7),"Moderado",IF(AND(AM30="Baja",OR(AP30="Moderado",AP30="Menor")),"Moderado",IF(AND(AM30="Muy Baja",AP30="Moderado"),"Moderado",))))))))))</f>
        <v>Alto</v>
      </c>
      <c r="AR30" s="78" t="s">
        <v>241</v>
      </c>
      <c r="AS30" s="79">
        <v>1</v>
      </c>
      <c r="AT30" s="37">
        <v>1</v>
      </c>
      <c r="AU30" s="62"/>
      <c r="AV30" s="23" t="s">
        <v>245</v>
      </c>
      <c r="AW30" s="47" t="s">
        <v>141</v>
      </c>
      <c r="AX30" s="23" t="s">
        <v>244</v>
      </c>
      <c r="AY30" s="22" t="s">
        <v>252</v>
      </c>
      <c r="AZ30" s="23" t="s">
        <v>243</v>
      </c>
      <c r="BA30" s="23"/>
      <c r="BB30" s="59"/>
      <c r="BC30" s="23" t="s">
        <v>92</v>
      </c>
      <c r="BD30" s="51" t="s">
        <v>275</v>
      </c>
      <c r="BE30" s="52">
        <v>45652</v>
      </c>
      <c r="BF30" s="80"/>
    </row>
    <row r="31" spans="1:58" s="32" customFormat="1" ht="120.75" customHeight="1" thickBot="1" x14ac:dyDescent="0.3">
      <c r="A31" s="96"/>
      <c r="B31" s="78"/>
      <c r="C31" s="78"/>
      <c r="D31" s="78"/>
      <c r="E31" s="78"/>
      <c r="F31" s="78"/>
      <c r="G31" s="70"/>
      <c r="H31" s="99"/>
      <c r="I31" s="78"/>
      <c r="J31" s="78"/>
      <c r="K31" s="78"/>
      <c r="L31" s="78"/>
      <c r="M31" s="73"/>
      <c r="N31" s="70"/>
      <c r="O31" s="73"/>
      <c r="P31" s="76"/>
      <c r="Q31" s="70"/>
      <c r="R31" s="78"/>
      <c r="S31" s="78"/>
      <c r="T31" s="93"/>
      <c r="U31" s="33">
        <v>2</v>
      </c>
      <c r="V31" s="22" t="s">
        <v>227</v>
      </c>
      <c r="W31" s="22" t="s">
        <v>221</v>
      </c>
      <c r="X31" s="23" t="s">
        <v>228</v>
      </c>
      <c r="Y31" s="25" t="str">
        <f>CONCATENATE(V31,W31,X31)</f>
        <v xml:space="preserve">La dirección financiera emitirá alarmas a la alta gerencia en los casos donde no se cumpla con las metas presupuestales proyectadas , con el fin de adoptar las decisiones necesarias para cubrir las obligaciones adquiridas por la entidad </v>
      </c>
      <c r="Z31" s="23" t="s">
        <v>188</v>
      </c>
      <c r="AA31" s="34" t="s">
        <v>79</v>
      </c>
      <c r="AB31" s="35">
        <f t="shared" ref="AB31:AB32" si="24">+IF(AA31="","",IF(AA31="Preventivo",0.25,IF(AA31="Detectivo",0.15,IF(AA31="Correctivo",0.1,))))</f>
        <v>0.1</v>
      </c>
      <c r="AC31" s="34" t="s">
        <v>71</v>
      </c>
      <c r="AD31" s="35">
        <f t="shared" ref="AD31:AD32" si="25">+IF(AC31="","",IF(AC31="Automático",0.25,IF(AC31="Manual",0.15)))</f>
        <v>0.15</v>
      </c>
      <c r="AE31" s="34" t="s">
        <v>84</v>
      </c>
      <c r="AF31" s="35">
        <f t="shared" ref="AF31:AF32" si="26">+IF(AE31="","",IF(AE31="Documentado",0.5,IF(AE31="Sin documentar",0)))</f>
        <v>0</v>
      </c>
      <c r="AG31" s="34" t="s">
        <v>80</v>
      </c>
      <c r="AH31" s="35">
        <f t="shared" ref="AH31:AH32" si="27">+IF(AG31="","",IF(AG31="Continua",0.1,IF(AG31="Aleatoria",0.05)))</f>
        <v>0.05</v>
      </c>
      <c r="AI31" s="34" t="s">
        <v>74</v>
      </c>
      <c r="AJ31" s="36">
        <f t="shared" ref="AJ31:AJ32" si="28">+IF(AI31="","",IF(AI31="Con registro",0.05,IF(AI31="Sin registro",0)))</f>
        <v>0.05</v>
      </c>
      <c r="AK31" s="29">
        <f>+IF(AA31="Detectivo",AK30-(SUM(AB31,AD31)*AK30),IF(AA31="Preventivo",AK30-(SUM(AB31,AD31)*AK30),AK30))</f>
        <v>0.12</v>
      </c>
      <c r="AL31" s="73"/>
      <c r="AM31" s="70"/>
      <c r="AN31" s="50">
        <f>+IF(AND(AA30="Correctivo",AA31="Correctivo",AA32="Correctivo"),AN30-(0.3*AN30),IF(AND(AA30="Correctivo",OR(AA31="Correctivo",AA32="Correctivo")),AN30-(0.2*AN30),IF(AND(AA31="Correctivo",OR(AA30="Correctivo",AA32="Correctivo")),AN30-(0.2*AN30),IF(AND(AA32="Correctivo",OR(AA31="Correctivo",AA30="Correctivo")),AN30-(0.2*AN30),IF(OR(AA30="Correctivo",AA31="Correctivo",AA32="Correctivo"),AN30-(0.1*AN30),AN30)))))</f>
        <v>0.72</v>
      </c>
      <c r="AO31" s="73"/>
      <c r="AP31" s="76"/>
      <c r="AQ31" s="70"/>
      <c r="AR31" s="78"/>
      <c r="AS31" s="78"/>
      <c r="AT31" s="37">
        <v>2</v>
      </c>
      <c r="AU31" s="61"/>
      <c r="AV31" s="23" t="s">
        <v>245</v>
      </c>
      <c r="AW31" s="47" t="s">
        <v>141</v>
      </c>
      <c r="AX31" s="23" t="s">
        <v>246</v>
      </c>
      <c r="AY31" s="22" t="s">
        <v>252</v>
      </c>
      <c r="AZ31" s="23" t="s">
        <v>250</v>
      </c>
      <c r="BA31" s="23"/>
      <c r="BB31" s="59"/>
      <c r="BC31" s="23" t="s">
        <v>92</v>
      </c>
      <c r="BD31" s="51" t="s">
        <v>275</v>
      </c>
      <c r="BE31" s="52">
        <v>45652</v>
      </c>
      <c r="BF31" s="81"/>
    </row>
    <row r="32" spans="1:58" s="32" customFormat="1" ht="131.25" customHeight="1" thickBot="1" x14ac:dyDescent="0.3">
      <c r="A32" s="97"/>
      <c r="B32" s="91"/>
      <c r="C32" s="91"/>
      <c r="D32" s="91"/>
      <c r="E32" s="91"/>
      <c r="F32" s="91"/>
      <c r="G32" s="71"/>
      <c r="H32" s="100"/>
      <c r="I32" s="91"/>
      <c r="J32" s="91"/>
      <c r="K32" s="91"/>
      <c r="L32" s="91"/>
      <c r="M32" s="74"/>
      <c r="N32" s="71"/>
      <c r="O32" s="74"/>
      <c r="P32" s="77"/>
      <c r="Q32" s="71"/>
      <c r="R32" s="91"/>
      <c r="S32" s="91"/>
      <c r="T32" s="94"/>
      <c r="U32" s="38">
        <v>3</v>
      </c>
      <c r="V32" s="64" t="s">
        <v>99</v>
      </c>
      <c r="W32" s="64" t="s">
        <v>222</v>
      </c>
      <c r="X32" s="53" t="s">
        <v>226</v>
      </c>
      <c r="Y32" s="66" t="str">
        <f t="shared" ref="Y32" si="29">CONCATENATE(V32,W32,X32)</f>
        <v xml:space="preserve">direccion financiera , carteraemitirá recomendaciones orientadas a la austeridad en el gasto en caso de requerirse según las proyecciones preupuestales establecidas , con el fin de contar con la disponibilidad de recursos para cubrir las obligaciones de la entidad </v>
      </c>
      <c r="Z32" s="53" t="s">
        <v>229</v>
      </c>
      <c r="AA32" s="39" t="s">
        <v>70</v>
      </c>
      <c r="AB32" s="40">
        <f t="shared" si="24"/>
        <v>0.25</v>
      </c>
      <c r="AC32" s="39" t="s">
        <v>71</v>
      </c>
      <c r="AD32" s="40">
        <f t="shared" si="25"/>
        <v>0.15</v>
      </c>
      <c r="AE32" s="39" t="s">
        <v>72</v>
      </c>
      <c r="AF32" s="40">
        <f t="shared" si="26"/>
        <v>0.5</v>
      </c>
      <c r="AG32" s="39" t="s">
        <v>80</v>
      </c>
      <c r="AH32" s="40">
        <f t="shared" si="27"/>
        <v>0.05</v>
      </c>
      <c r="AI32" s="39" t="s">
        <v>74</v>
      </c>
      <c r="AJ32" s="41">
        <f t="shared" si="28"/>
        <v>0.05</v>
      </c>
      <c r="AK32" s="29">
        <f>+IF(AA32="Detectivo",AK31-(SUM(AB32,AD32)*AK31),IF(AA32="Preventivo",AK31-(SUM(AB32,AD32)*AK31),AK31))</f>
        <v>7.1999999999999995E-2</v>
      </c>
      <c r="AL32" s="74"/>
      <c r="AM32" s="71"/>
      <c r="AN32" s="50">
        <f>+IF(AND(AA31="Correctivo",AA32="Correctivo",AA33="Correctivo"),AN31-(0.3*AN31),IF(AND(AA31="Correctivo",OR(AA32="Correctivo",AA33="Correctivo")),AN31-(0.2*AN31),IF(AND(AA32="Correctivo",OR(AA31="Correctivo",AA33="Correctivo")),AN31-(0.2*AN31),IF(AND(AA33="Correctivo",OR(AA32="Correctivo",AA31="Correctivo")),AN31-(0.2*AN31),IF(OR(AA31="Correctivo",AA32="Correctivo",AA33="Correctivo"),AN31-(0.1*AN31),AN31)))))</f>
        <v>0.64800000000000002</v>
      </c>
      <c r="AO32" s="74"/>
      <c r="AP32" s="77"/>
      <c r="AQ32" s="71"/>
      <c r="AR32" s="78"/>
      <c r="AS32" s="78"/>
      <c r="AT32" s="37">
        <v>3</v>
      </c>
      <c r="AU32" s="23"/>
      <c r="AV32" s="23" t="s">
        <v>245</v>
      </c>
      <c r="AW32" s="47" t="s">
        <v>141</v>
      </c>
      <c r="AX32" s="23" t="s">
        <v>246</v>
      </c>
      <c r="AY32" s="22" t="s">
        <v>242</v>
      </c>
      <c r="AZ32" s="23" t="s">
        <v>251</v>
      </c>
      <c r="BA32" s="23"/>
      <c r="BB32" s="59"/>
      <c r="BC32" s="23" t="s">
        <v>92</v>
      </c>
      <c r="BD32" s="51" t="s">
        <v>275</v>
      </c>
      <c r="BE32" s="52">
        <v>45652</v>
      </c>
      <c r="BF32" s="82"/>
    </row>
    <row r="33" spans="1:58" s="32" customFormat="1" ht="147.75" customHeight="1" thickBot="1" x14ac:dyDescent="0.3">
      <c r="A33" s="95" t="s">
        <v>162</v>
      </c>
      <c r="B33" s="90" t="s">
        <v>163</v>
      </c>
      <c r="C33" s="90" t="s">
        <v>66</v>
      </c>
      <c r="D33" s="90" t="s">
        <v>67</v>
      </c>
      <c r="E33" s="90" t="s">
        <v>210</v>
      </c>
      <c r="F33" s="90" t="s">
        <v>211</v>
      </c>
      <c r="G33" s="69" t="str">
        <f t="shared" ref="G33" si="30">+IF(OR(D33&lt;&gt;"",E33&lt;&gt;"",F33&lt;&gt;""),CONCATENATE("Posibilidad de ",D33," por ",E33," debido a ",F33),"")</f>
        <v xml:space="preserve">Posibilidad de afectación económica y reputacional por perdida de documentos y/o extracción  y/o sanciones  debido a  deficiencia en los trámites de la documentación de los procesos (sin control o debido proceso) </v>
      </c>
      <c r="H33" s="98" t="s">
        <v>212</v>
      </c>
      <c r="I33" s="90" t="s">
        <v>68</v>
      </c>
      <c r="J33" s="90" t="s">
        <v>90</v>
      </c>
      <c r="K33" s="90" t="s">
        <v>97</v>
      </c>
      <c r="L33" s="90" t="s">
        <v>98</v>
      </c>
      <c r="M33" s="72">
        <f>+IF(K33="Máximo 2 veces",0.2,IF(K33="Entre 3 a 24 veces",0.4,IF(K33="Entre 24 a 500 veces",0.6,IF(K33="Entre 500 a 5000 veces",0.8,IF(K33="Mas de 5000 veces",1,"")))))</f>
        <v>0.8</v>
      </c>
      <c r="N33" s="69" t="str">
        <f>+IF(M33="","",IF(M33&gt;0.8,"Muy Alta",IF(AND(M33&lt;=0.8,M33&gt;0.6),"Alta",IF(AND(M33&lt;=0.6,M33&gt;0.4),"Media",IF(AND(M33&lt;=0.4,M33&gt;0.2),"Baja","Muy Baja")))))</f>
        <v>Alta</v>
      </c>
      <c r="O33" s="72">
        <f>+IF(L33="Menor a 10 SMLMV o afectación a un área/proceso",0.2,IF(L33="Entre 10 y 50 SMLMV o afectación interna",0.4,IF(L33="Entre 50 y 100 SMLMV o afectación con algunos usuarios",0.6,IF(L33="Entre 100 y 500 SMLMV o fectación a nivel municipal/departamental",0.8,IF(L33="Mayor a 500 SMLMV o afectación nacional",1,"")))))</f>
        <v>1</v>
      </c>
      <c r="P33" s="75" t="str">
        <f>+IF(L33="Menor a 10 SMLMV o afectación a un área/proceso","Leve",IF(L33="Entre 10 y 50 SMLMV o afectación interna","Menor",IF(L33="Entre 50 y 100 SMLMV o afectación con algunos usuarios","Moderado",IF(L33="Entre 100 y 500 SMLMV o fectación a nivel municipal/departamental","Mayor",IF(L33="Mayor a 500 SMLMV o afectación nacional","Catastrófico","")))))</f>
        <v>Catastrófico</v>
      </c>
      <c r="Q33" s="69" t="str">
        <f>+IF(OR(K33="",L33=""),"",IF(AND(P33="Catastrófico",N33&lt;&gt;""),"Extremo",IF(AND(P33="Mayor",N33&lt;&gt;""),"Alto",IF(AND(N33="Muy Alta",O33&gt;0.1,O33&lt;0.7),"Alto",IF(AND(N33="Alta",P33="Moderado"),"Alto",IF(O33*M33&lt;0.1,"Bajo",IF(AND(N33="Alta",O33&lt;0.5),"Moderado",IF(AND(N33="Media",O33&lt;0.7),"Moderado",IF(AND(N33="Baja",OR(P33="Moderado",P33="Menor")),"Moderado",IF(AND(N33="Muy Baja",P33="Moderado"),"Moderado",))))))))))</f>
        <v>Extremo</v>
      </c>
      <c r="R33" s="90" t="s">
        <v>78</v>
      </c>
      <c r="S33" s="90" t="s">
        <v>69</v>
      </c>
      <c r="T33" s="92"/>
      <c r="U33" s="26">
        <v>1</v>
      </c>
      <c r="V33" s="23" t="s">
        <v>145</v>
      </c>
      <c r="W33" s="23" t="s">
        <v>213</v>
      </c>
      <c r="X33" s="23" t="s">
        <v>214</v>
      </c>
      <c r="Y33" s="58" t="str">
        <f>CONCATENATE(V33,W33,X33)</f>
        <v xml:space="preserve">Dirección financiera Emitirá circulares informativas a las diferebtes áreas con el conducto regular y/o procedimiento de trámites de los documentos. con el fin de mantener seguridad sobre la información y debida custodia de los documentos </v>
      </c>
      <c r="Z33" s="23" t="s">
        <v>230</v>
      </c>
      <c r="AA33" s="27" t="s">
        <v>70</v>
      </c>
      <c r="AB33" s="28">
        <f>+IF(AA33="","",IF(AA33="Preventivo",0.25,IF(AA33="Detectivo",0.15,IF(AA33="Correctivo",0.1,))))</f>
        <v>0.25</v>
      </c>
      <c r="AC33" s="27" t="s">
        <v>71</v>
      </c>
      <c r="AD33" s="28">
        <f>+IF(AC33="","",IF(AC33="Automático",0.25,IF(AC33="Manual",0.15)))</f>
        <v>0.15</v>
      </c>
      <c r="AE33" s="27" t="s">
        <v>72</v>
      </c>
      <c r="AF33" s="28">
        <f>+IF(AE33="","",IF(AE33="Documentado",0.5,IF(AE33="Sin documentar",0)))</f>
        <v>0.5</v>
      </c>
      <c r="AG33" s="27" t="s">
        <v>80</v>
      </c>
      <c r="AH33" s="28">
        <f>+IF(AG33="","",IF(AG33="Continua",0.1,IF(AG33="Aleatoria",0.05)))</f>
        <v>0.05</v>
      </c>
      <c r="AI33" s="27" t="s">
        <v>74</v>
      </c>
      <c r="AJ33" s="29">
        <f>+IF(AI33="","",IF(AI33="Con registro",0.05,IF(AI33="Sin registro",0)))</f>
        <v>0.05</v>
      </c>
      <c r="AK33" s="29">
        <f>+IF(AA33="Detectivo",M33-(SUM(AB33,AD33)*M33),IF(AA33="Preventivo",M33-(SUM(AB33,AD33)*M33),M33))</f>
        <v>0.48</v>
      </c>
      <c r="AL33" s="72">
        <f>+IF(M33="","",MIN(AK33:AK35))</f>
        <v>0.28799999999999998</v>
      </c>
      <c r="AM33" s="69" t="str">
        <f>+IF(AL33="","",IF(AL33&gt;0.8,"Muy Alta",IF(AND(AL33&lt;=0.8,AL33&gt;0.6),"Alta",IF(AND(AL33&lt;=0.6,AL33&gt;0.4),"Media",IF(AND(AL33&lt;=0.4,AL33&gt;0.2),"Baja","Muy Baja")))))</f>
        <v>Baja</v>
      </c>
      <c r="AN33" s="30">
        <f>+IF(OR(S33="",S33="No"),O33,O33-(O33*T33))</f>
        <v>1</v>
      </c>
      <c r="AO33" s="72">
        <f>+IF(L33="","",MIN(AN34:AN35))</f>
        <v>0.72</v>
      </c>
      <c r="AP33" s="75" t="str">
        <f>+IF(AO33="","",IF(AO33&gt;0.8,"Catastrófico",IF(AND(AO33&lt;=0.8,AO33&gt;0.6),"Mayor",IF(AND(AO33&lt;=0.6,AO33&gt;0.4),"Moderado",IF(AND(AO33&lt;=0.4,AO33&gt;0.2),"Menor","Leve")))))</f>
        <v>Mayor</v>
      </c>
      <c r="AQ33" s="69" t="str">
        <f t="shared" ref="AQ33" si="31">+IF(OR(AL33="",AO33=""),"",IF(AND(AP33="Catastrófico",AM33&lt;&gt;""),"Extremo",IF(AND(AP33="Mayor",AM33&lt;&gt;""),"Alto",IF(AND(AM33="Muy Alta",AO33&gt;0.1,AO33&lt;0.7),"Alto",IF(AND(AM33="Alta",AP33="Moderado"),"Alto",IF(AO33*AL33&lt;0.1,"Bajo",IF(AND(AM33="Alta",AO33&lt;0.5),"Moderado",IF(AND(AM33="Media",AO33&lt;0.7),"Moderado",IF(AND(AM33="Baja",OR(AP33="Moderado",AP33="Menor")),"Moderado",IF(AND(AM33="Muy Baja",AP33="Moderado"),"Moderado",))))))))))</f>
        <v>Alto</v>
      </c>
      <c r="AR33" s="78" t="s">
        <v>284</v>
      </c>
      <c r="AS33" s="79">
        <v>1</v>
      </c>
      <c r="AT33" s="37">
        <v>1</v>
      </c>
      <c r="AU33" s="62"/>
      <c r="AV33" s="23" t="s">
        <v>143</v>
      </c>
      <c r="AW33" s="47" t="s">
        <v>181</v>
      </c>
      <c r="AX33" s="23" t="s">
        <v>215</v>
      </c>
      <c r="AY33" s="22" t="s">
        <v>218</v>
      </c>
      <c r="AZ33" s="23">
        <v>1</v>
      </c>
      <c r="BA33" s="23"/>
      <c r="BB33" s="59"/>
      <c r="BC33" s="23" t="s">
        <v>198</v>
      </c>
      <c r="BD33" s="51" t="s">
        <v>275</v>
      </c>
      <c r="BE33" s="52">
        <v>45652</v>
      </c>
      <c r="BF33" s="101"/>
    </row>
    <row r="34" spans="1:58" s="32" customFormat="1" ht="120.75" customHeight="1" thickBot="1" x14ac:dyDescent="0.3">
      <c r="A34" s="96"/>
      <c r="B34" s="78"/>
      <c r="C34" s="78"/>
      <c r="D34" s="78"/>
      <c r="E34" s="78"/>
      <c r="F34" s="78"/>
      <c r="G34" s="70"/>
      <c r="H34" s="99"/>
      <c r="I34" s="78"/>
      <c r="J34" s="78"/>
      <c r="K34" s="78"/>
      <c r="L34" s="78"/>
      <c r="M34" s="73"/>
      <c r="N34" s="70"/>
      <c r="O34" s="73"/>
      <c r="P34" s="76"/>
      <c r="Q34" s="70"/>
      <c r="R34" s="78"/>
      <c r="S34" s="78"/>
      <c r="T34" s="93"/>
      <c r="U34" s="33">
        <v>2</v>
      </c>
      <c r="V34" s="23" t="s">
        <v>145</v>
      </c>
      <c r="W34" s="23" t="s">
        <v>216</v>
      </c>
      <c r="X34" s="23" t="s">
        <v>217</v>
      </c>
      <c r="Y34" s="58" t="str">
        <f>CONCATENATE(V34,W34,X34)</f>
        <v xml:space="preserve">Dirección financiera Devolverá la documentación que no se radique completa o bajo los parámetros establecidos 
a fin de cumplir con los procedimientos internos </v>
      </c>
      <c r="Z34" s="23" t="s">
        <v>229</v>
      </c>
      <c r="AA34" s="34" t="s">
        <v>79</v>
      </c>
      <c r="AB34" s="35">
        <f t="shared" ref="AB34:AB35" si="32">+IF(AA34="","",IF(AA34="Preventivo",0.25,IF(AA34="Detectivo",0.15,IF(AA34="Correctivo",0.1,))))</f>
        <v>0.1</v>
      </c>
      <c r="AC34" s="34" t="s">
        <v>71</v>
      </c>
      <c r="AD34" s="35">
        <f t="shared" ref="AD34:AD35" si="33">+IF(AC34="","",IF(AC34="Automático",0.25,IF(AC34="Manual",0.15)))</f>
        <v>0.15</v>
      </c>
      <c r="AE34" s="34" t="s">
        <v>72</v>
      </c>
      <c r="AF34" s="35">
        <f t="shared" ref="AF34:AF35" si="34">+IF(AE34="","",IF(AE34="Documentado",0.5,IF(AE34="Sin documentar",0)))</f>
        <v>0.5</v>
      </c>
      <c r="AG34" s="34" t="s">
        <v>73</v>
      </c>
      <c r="AH34" s="35">
        <f t="shared" ref="AH34:AH35" si="35">+IF(AG34="","",IF(AG34="Continua",0.1,IF(AG34="Aleatoria",0.05)))</f>
        <v>0.1</v>
      </c>
      <c r="AI34" s="34" t="s">
        <v>74</v>
      </c>
      <c r="AJ34" s="36">
        <f t="shared" ref="AJ34:AJ35" si="36">+IF(AI34="","",IF(AI34="Con registro",0.05,IF(AI34="Sin registro",0)))</f>
        <v>0.05</v>
      </c>
      <c r="AK34" s="29">
        <f>+IF(AA34="Detectivo",AK33-(SUM(AB34,AD34)*AK33),IF(AA34="Preventivo",AK33-(SUM(AB34,AD34)*AK33),AK33))</f>
        <v>0.48</v>
      </c>
      <c r="AL34" s="73"/>
      <c r="AM34" s="70"/>
      <c r="AN34" s="50">
        <f>+IF(AND(AA33="Correctivo",AA34="Correctivo",AA35="Correctivo"),AN33-(0.3*AN33),IF(AND(AA33="Correctivo",OR(AA34="Correctivo",AA35="Correctivo")),AN33-(0.2*AN33),IF(AND(AA34="Correctivo",OR(AA33="Correctivo",AA35="Correctivo")),AN33-(0.2*AN33),IF(AND(AA35="Correctivo",OR(AA34="Correctivo",AA33="Correctivo")),AN33-(0.2*AN33),IF(OR(AA33="Correctivo",AA34="Correctivo",AA35="Correctivo"),AN33-(0.1*AN33),AN33)))))</f>
        <v>0.9</v>
      </c>
      <c r="AO34" s="73"/>
      <c r="AP34" s="76"/>
      <c r="AQ34" s="70"/>
      <c r="AR34" s="78"/>
      <c r="AS34" s="78"/>
      <c r="AT34" s="37">
        <v>2</v>
      </c>
      <c r="AU34" s="61"/>
      <c r="AV34" s="23" t="s">
        <v>247</v>
      </c>
      <c r="AW34" s="47" t="s">
        <v>248</v>
      </c>
      <c r="AX34" s="23" t="s">
        <v>249</v>
      </c>
      <c r="AY34" s="22" t="s">
        <v>256</v>
      </c>
      <c r="AZ34" s="23">
        <v>1</v>
      </c>
      <c r="BA34" s="23"/>
      <c r="BB34" s="59"/>
      <c r="BC34" s="23" t="s">
        <v>198</v>
      </c>
      <c r="BD34" s="51" t="s">
        <v>275</v>
      </c>
      <c r="BE34" s="52">
        <v>45652</v>
      </c>
      <c r="BF34" s="102"/>
    </row>
    <row r="35" spans="1:58" s="32" customFormat="1" ht="131.25" customHeight="1" thickBot="1" x14ac:dyDescent="0.3">
      <c r="A35" s="97"/>
      <c r="B35" s="91"/>
      <c r="C35" s="91"/>
      <c r="D35" s="91"/>
      <c r="E35" s="91"/>
      <c r="F35" s="91"/>
      <c r="G35" s="71"/>
      <c r="H35" s="100"/>
      <c r="I35" s="91"/>
      <c r="J35" s="91"/>
      <c r="K35" s="91"/>
      <c r="L35" s="91"/>
      <c r="M35" s="74"/>
      <c r="N35" s="71"/>
      <c r="O35" s="74"/>
      <c r="P35" s="77"/>
      <c r="Q35" s="71"/>
      <c r="R35" s="91"/>
      <c r="S35" s="91"/>
      <c r="T35" s="94"/>
      <c r="U35" s="38">
        <v>3</v>
      </c>
      <c r="V35" s="23" t="s">
        <v>145</v>
      </c>
      <c r="W35" s="23" t="s">
        <v>219</v>
      </c>
      <c r="X35" s="23" t="s">
        <v>220</v>
      </c>
      <c r="Y35" s="58" t="str">
        <f t="shared" ref="Y35" si="37">CONCATENATE(V35,W35,X35)</f>
        <v xml:space="preserve">Dirección financiera realizará el control de prestamos de documentación a fin de establecer los responsables de la manipulación de documentos </v>
      </c>
      <c r="Z35" s="23" t="s">
        <v>231</v>
      </c>
      <c r="AA35" s="39" t="s">
        <v>70</v>
      </c>
      <c r="AB35" s="40">
        <f t="shared" si="32"/>
        <v>0.25</v>
      </c>
      <c r="AC35" s="39" t="s">
        <v>71</v>
      </c>
      <c r="AD35" s="40">
        <f t="shared" si="33"/>
        <v>0.15</v>
      </c>
      <c r="AE35" s="39" t="s">
        <v>84</v>
      </c>
      <c r="AF35" s="40">
        <f t="shared" si="34"/>
        <v>0</v>
      </c>
      <c r="AG35" s="39" t="s">
        <v>73</v>
      </c>
      <c r="AH35" s="40">
        <f t="shared" si="35"/>
        <v>0.1</v>
      </c>
      <c r="AI35" s="39" t="s">
        <v>74</v>
      </c>
      <c r="AJ35" s="41">
        <f t="shared" si="36"/>
        <v>0.05</v>
      </c>
      <c r="AK35" s="29">
        <f>+IF(AA35="Detectivo",AK34-(SUM(AB35,AD35)*AK34),IF(AA35="Preventivo",AK34-(SUM(AB35,AD35)*AK34),AK34))</f>
        <v>0.28799999999999998</v>
      </c>
      <c r="AL35" s="74"/>
      <c r="AM35" s="71"/>
      <c r="AN35" s="50">
        <f>+IF(AND(AA34="Correctivo",AA35="Correctivo",AA36="Correctivo"),AN34-(0.3*AN34),IF(AND(AA34="Correctivo",OR(AA35="Correctivo",AA36="Correctivo")),AN34-(0.2*AN34),IF(AND(AA35="Correctivo",OR(AA34="Correctivo",AA36="Correctivo")),AN34-(0.2*AN34),IF(AND(AA36="Correctivo",OR(AA35="Correctivo",AA34="Correctivo")),AN34-(0.2*AN34),IF(OR(AA34="Correctivo",AA35="Correctivo",AA36="Correctivo"),AN34-(0.1*AN34),AN34)))))</f>
        <v>0.72</v>
      </c>
      <c r="AO35" s="74"/>
      <c r="AP35" s="77"/>
      <c r="AQ35" s="71"/>
      <c r="AR35" s="78"/>
      <c r="AS35" s="78"/>
      <c r="AT35" s="37">
        <v>3</v>
      </c>
      <c r="AU35" s="62"/>
      <c r="AV35" s="23" t="s">
        <v>253</v>
      </c>
      <c r="AW35" s="47" t="s">
        <v>248</v>
      </c>
      <c r="AX35" s="23" t="s">
        <v>254</v>
      </c>
      <c r="AY35" s="22" t="s">
        <v>255</v>
      </c>
      <c r="AZ35" s="23" t="s">
        <v>257</v>
      </c>
      <c r="BA35" s="23"/>
      <c r="BB35" s="59"/>
      <c r="BC35" s="23" t="s">
        <v>198</v>
      </c>
      <c r="BD35" s="51" t="s">
        <v>275</v>
      </c>
      <c r="BE35" s="52">
        <v>45652</v>
      </c>
      <c r="BF35" s="103"/>
    </row>
    <row r="36" spans="1:58" s="32" customFormat="1" ht="177.75" customHeight="1" thickBot="1" x14ac:dyDescent="0.3">
      <c r="A36" s="95" t="s">
        <v>258</v>
      </c>
      <c r="B36" s="90" t="s">
        <v>259</v>
      </c>
      <c r="C36" s="90" t="s">
        <v>66</v>
      </c>
      <c r="D36" s="90" t="s">
        <v>67</v>
      </c>
      <c r="E36" s="90" t="s">
        <v>263</v>
      </c>
      <c r="F36" s="90" t="s">
        <v>262</v>
      </c>
      <c r="G36" s="69" t="str">
        <f t="shared" ref="G36" si="38">+IF(OR(D36&lt;&gt;"",E36&lt;&gt;"",F36&lt;&gt;""),CONCATENATE("Posibilidad de ",D36," por ",E36," debido a ",F36),"")</f>
        <v xml:space="preserve">Posibilidad de afectación económica y reputacional por sanciones fiscales y disciplinarias debido a  no cobro de cartera morosa de conformidad con la normatividad vigente y manuales establecidos por la entidad. </v>
      </c>
      <c r="H36" s="98" t="s">
        <v>264</v>
      </c>
      <c r="I36" s="90" t="s">
        <v>260</v>
      </c>
      <c r="J36" s="90" t="s">
        <v>90</v>
      </c>
      <c r="K36" s="90" t="s">
        <v>97</v>
      </c>
      <c r="L36" s="90" t="s">
        <v>98</v>
      </c>
      <c r="M36" s="72">
        <f>+IF(K36="Máximo 2 veces",0.2,IF(K36="Entre 3 a 24 veces",0.4,IF(K36="Entre 24 a 500 veces",0.6,IF(K36="Entre 500 a 5000 veces",0.8,IF(K36="Mas de 5000 veces",1,"")))))</f>
        <v>0.8</v>
      </c>
      <c r="N36" s="69" t="str">
        <f>+IF(M36="","",IF(M36&gt;0.8,"Muy Alta",IF(AND(M36&lt;=0.8,M36&gt;0.6),"Alta",IF(AND(M36&lt;=0.6,M36&gt;0.4),"Media",IF(AND(M36&lt;=0.4,M36&gt;0.2),"Baja","Muy Baja")))))</f>
        <v>Alta</v>
      </c>
      <c r="O36" s="72">
        <f>+IF(L36="Menor a 10 SMLMV o afectación a un área/proceso",0.2,IF(L36="Entre 10 y 50 SMLMV o afectación interna",0.4,IF(L36="Entre 50 y 100 SMLMV o afectación con algunos usuarios",0.6,IF(L36="Entre 100 y 500 SMLMV o fectación a nivel municipal/departamental",0.8,IF(L36="Mayor a 500 SMLMV o afectación nacional",1,"")))))</f>
        <v>1</v>
      </c>
      <c r="P36" s="75" t="str">
        <f>+IF(L36="Menor a 10 SMLMV o afectación a un área/proceso","Leve",IF(L36="Entre 10 y 50 SMLMV o afectación interna","Menor",IF(L36="Entre 50 y 100 SMLMV o afectación con algunos usuarios","Moderado",IF(L36="Entre 100 y 500 SMLMV o fectación a nivel municipal/departamental","Mayor",IF(L36="Mayor a 500 SMLMV o afectación nacional","Catastrófico","")))))</f>
        <v>Catastrófico</v>
      </c>
      <c r="Q36" s="69" t="str">
        <f>+IF(OR(K36="",L36=""),"",IF(AND(P36="Catastrófico",N36&lt;&gt;""),"Extremo",IF(AND(P36="Mayor",N36&lt;&gt;""),"Alto",IF(AND(N36="Muy Alta",O36&gt;0.1,O36&lt;0.7),"Alto",IF(AND(N36="Alta",P36="Moderado"),"Alto",IF(O36*M36&lt;0.1,"Bajo",IF(AND(N36="Alta",O36&lt;0.5),"Moderado",IF(AND(N36="Media",O36&lt;0.7),"Moderado",IF(AND(N36="Baja",OR(P36="Moderado",P36="Menor")),"Moderado",IF(AND(N36="Muy Baja",P36="Moderado"),"Moderado",))))))))))</f>
        <v>Extremo</v>
      </c>
      <c r="R36" s="90" t="s">
        <v>78</v>
      </c>
      <c r="S36" s="90" t="s">
        <v>69</v>
      </c>
      <c r="T36" s="92"/>
      <c r="U36" s="26">
        <v>1</v>
      </c>
      <c r="V36" s="23" t="s">
        <v>145</v>
      </c>
      <c r="W36" s="23" t="s">
        <v>267</v>
      </c>
      <c r="X36" s="23" t="s">
        <v>266</v>
      </c>
      <c r="Y36" s="58" t="str">
        <f>CONCATENATE(V36,W36,X36)</f>
        <v xml:space="preserve">Dirección financiera  realizará implementación de procedimientos claros y actualizados para el cobro de cartera elaborando, actualizando y socializando procedimientos específicos para el cobro de cartera morosa, alineados con la normatividad vigente </v>
      </c>
      <c r="Z36" s="23" t="s">
        <v>265</v>
      </c>
      <c r="AA36" s="27" t="s">
        <v>79</v>
      </c>
      <c r="AB36" s="28">
        <f>+IF(AA36="","",IF(AA36="Preventivo",0.25,IF(AA36="Detectivo",0.15,IF(AA36="Correctivo",0.1,))))</f>
        <v>0.1</v>
      </c>
      <c r="AC36" s="27" t="s">
        <v>71</v>
      </c>
      <c r="AD36" s="28">
        <f>+IF(AC36="","",IF(AC36="Automático",0.25,IF(AC36="Manual",0.15)))</f>
        <v>0.15</v>
      </c>
      <c r="AE36" s="27" t="s">
        <v>72</v>
      </c>
      <c r="AF36" s="28">
        <f>+IF(AE36="","",IF(AE36="Documentado",0.5,IF(AE36="Sin documentar",0)))</f>
        <v>0.5</v>
      </c>
      <c r="AG36" s="27" t="s">
        <v>80</v>
      </c>
      <c r="AH36" s="28">
        <f>+IF(AG36="","",IF(AG36="Continua",0.1,IF(AG36="Aleatoria",0.05)))</f>
        <v>0.05</v>
      </c>
      <c r="AI36" s="27" t="s">
        <v>74</v>
      </c>
      <c r="AJ36" s="29">
        <f>+IF(AI36="","",IF(AI36="Con registro",0.05,IF(AI36="Sin registro",0)))</f>
        <v>0.05</v>
      </c>
      <c r="AK36" s="29">
        <f>+IF(AA36="Detectivo",M36-(SUM(AB36,AD36)*M36),IF(AA36="Preventivo",M36-(SUM(AB36,AD36)*M36),M36))</f>
        <v>0.8</v>
      </c>
      <c r="AL36" s="72">
        <f>+IF(M36="","",MIN(AK36:AK38))</f>
        <v>0.48</v>
      </c>
      <c r="AM36" s="69" t="str">
        <f>+IF(AL36="","",IF(AL36&gt;0.8,"Muy Alta",IF(AND(AL36&lt;=0.8,AL36&gt;0.6),"Alta",IF(AND(AL36&lt;=0.6,AL36&gt;0.4),"Media",IF(AND(AL36&lt;=0.4,AL36&gt;0.2),"Baja","Muy Baja")))))</f>
        <v>Media</v>
      </c>
      <c r="AN36" s="30">
        <f>+IF(OR(S36="",S36="No"),O36,O36-(O36*T36))</f>
        <v>1</v>
      </c>
      <c r="AO36" s="72">
        <f>+IF(L36="","",MIN(AN37:AN38))</f>
        <v>0.64</v>
      </c>
      <c r="AP36" s="75" t="str">
        <f>+IF(AO36="","",IF(AO36&gt;0.8,"Catastrófico",IF(AND(AO36&lt;=0.8,AO36&gt;0.6),"Mayor",IF(AND(AO36&lt;=0.6,AO36&gt;0.4),"Moderado",IF(AND(AO36&lt;=0.4,AO36&gt;0.2),"Menor","Leve")))))</f>
        <v>Mayor</v>
      </c>
      <c r="AQ36" s="69" t="str">
        <f t="shared" ref="AQ36" si="39">+IF(OR(AL36="",AO36=""),"",IF(AND(AP36="Catastrófico",AM36&lt;&gt;""),"Extremo",IF(AND(AP36="Mayor",AM36&lt;&gt;""),"Alto",IF(AND(AM36="Muy Alta",AO36&gt;0.1,AO36&lt;0.7),"Alto",IF(AND(AM36="Alta",AP36="Moderado"),"Alto",IF(AO36*AL36&lt;0.1,"Bajo",IF(AND(AM36="Alta",AO36&lt;0.5),"Moderado",IF(AND(AM36="Media",AO36&lt;0.7),"Moderado",IF(AND(AM36="Baja",OR(AP36="Moderado",AP36="Menor")),"Moderado",IF(AND(AM36="Muy Baja",AP36="Moderado"),"Moderado",))))))))))</f>
        <v>Alto</v>
      </c>
      <c r="AR36" s="78" t="s">
        <v>281</v>
      </c>
      <c r="AS36" s="79"/>
      <c r="AT36" s="37">
        <v>1</v>
      </c>
      <c r="AU36" s="62"/>
      <c r="AV36" s="23" t="s">
        <v>247</v>
      </c>
      <c r="AW36" s="47">
        <v>45809</v>
      </c>
      <c r="AX36" s="23" t="s">
        <v>280</v>
      </c>
      <c r="AY36" s="22" t="s">
        <v>277</v>
      </c>
      <c r="AZ36" s="23" t="s">
        <v>276</v>
      </c>
      <c r="BA36" s="23"/>
      <c r="BB36" s="59"/>
      <c r="BC36" s="23" t="s">
        <v>198</v>
      </c>
      <c r="BD36" s="51" t="s">
        <v>275</v>
      </c>
      <c r="BE36" s="52">
        <v>45652</v>
      </c>
      <c r="BF36" s="80"/>
    </row>
    <row r="37" spans="1:58" s="32" customFormat="1" ht="143.25" thickBot="1" x14ac:dyDescent="0.3">
      <c r="A37" s="96"/>
      <c r="B37" s="78"/>
      <c r="C37" s="78"/>
      <c r="D37" s="78"/>
      <c r="E37" s="78"/>
      <c r="F37" s="78"/>
      <c r="G37" s="70"/>
      <c r="H37" s="99"/>
      <c r="I37" s="78"/>
      <c r="J37" s="78"/>
      <c r="K37" s="78"/>
      <c r="L37" s="78"/>
      <c r="M37" s="73"/>
      <c r="N37" s="70"/>
      <c r="O37" s="73"/>
      <c r="P37" s="76"/>
      <c r="Q37" s="70"/>
      <c r="R37" s="78"/>
      <c r="S37" s="78"/>
      <c r="T37" s="93"/>
      <c r="U37" s="33">
        <v>2</v>
      </c>
      <c r="V37" s="23" t="s">
        <v>145</v>
      </c>
      <c r="W37" s="23" t="s">
        <v>268</v>
      </c>
      <c r="X37" s="23" t="s">
        <v>269</v>
      </c>
      <c r="Y37" s="58" t="str">
        <f>CONCATENATE(V37,W37,X37)</f>
        <v xml:space="preserve">Dirección financiera  realizará depuración periódica y actualización de la información de cartera morosaa fin de tener certeza y claridad respecto a las obligaciones pecuniarias de los deudores </v>
      </c>
      <c r="Z37" s="23" t="s">
        <v>270</v>
      </c>
      <c r="AA37" s="34" t="s">
        <v>79</v>
      </c>
      <c r="AB37" s="35">
        <f t="shared" ref="AB37:AB38" si="40">+IF(AA37="","",IF(AA37="Preventivo",0.25,IF(AA37="Detectivo",0.15,IF(AA37="Correctivo",0.1,))))</f>
        <v>0.1</v>
      </c>
      <c r="AC37" s="34" t="s">
        <v>71</v>
      </c>
      <c r="AD37" s="35">
        <f t="shared" ref="AD37:AD38" si="41">+IF(AC37="","",IF(AC37="Automático",0.25,IF(AC37="Manual",0.15)))</f>
        <v>0.15</v>
      </c>
      <c r="AE37" s="34" t="s">
        <v>72</v>
      </c>
      <c r="AF37" s="35">
        <f t="shared" ref="AF37:AF38" si="42">+IF(AE37="","",IF(AE37="Documentado",0.5,IF(AE37="Sin documentar",0)))</f>
        <v>0.5</v>
      </c>
      <c r="AG37" s="34" t="s">
        <v>73</v>
      </c>
      <c r="AH37" s="35">
        <f t="shared" ref="AH37:AH38" si="43">+IF(AG37="","",IF(AG37="Continua",0.1,IF(AG37="Aleatoria",0.05)))</f>
        <v>0.1</v>
      </c>
      <c r="AI37" s="34" t="s">
        <v>74</v>
      </c>
      <c r="AJ37" s="36">
        <f t="shared" ref="AJ37:AJ38" si="44">+IF(AI37="","",IF(AI37="Con registro",0.05,IF(AI37="Sin registro",0)))</f>
        <v>0.05</v>
      </c>
      <c r="AK37" s="29">
        <f>+IF(AA37="Detectivo",AK36-(SUM(AB37,AD37)*AK36),IF(AA37="Preventivo",AK36-(SUM(AB37,AD37)*AK36),AK36))</f>
        <v>0.8</v>
      </c>
      <c r="AL37" s="73"/>
      <c r="AM37" s="70"/>
      <c r="AN37" s="50">
        <f>+IF(AND(AA36="Correctivo",AA37="Correctivo",AA38="Correctivo"),AN36-(0.3*AN36),IF(AND(AA36="Correctivo",OR(AA37="Correctivo",AA38="Correctivo")),AN36-(0.2*AN36),IF(AND(AA37="Correctivo",OR(AA36="Correctivo",AA38="Correctivo")),AN36-(0.2*AN36),IF(AND(AA38="Correctivo",OR(AA37="Correctivo",AA36="Correctivo")),AN36-(0.2*AN36),IF(OR(AA36="Correctivo",AA37="Correctivo",AA38="Correctivo"),AN36-(0.1*AN36),AN36)))))</f>
        <v>0.8</v>
      </c>
      <c r="AO37" s="73"/>
      <c r="AP37" s="76"/>
      <c r="AQ37" s="70"/>
      <c r="AR37" s="78"/>
      <c r="AS37" s="78"/>
      <c r="AT37" s="37">
        <v>2</v>
      </c>
      <c r="AU37" s="61"/>
      <c r="AV37" s="23" t="s">
        <v>247</v>
      </c>
      <c r="AW37" s="47">
        <v>45809</v>
      </c>
      <c r="AX37" s="23" t="s">
        <v>278</v>
      </c>
      <c r="AY37" s="22" t="s">
        <v>277</v>
      </c>
      <c r="AZ37" s="23"/>
      <c r="BA37" s="23"/>
      <c r="BB37" s="59"/>
      <c r="BC37" s="23" t="s">
        <v>198</v>
      </c>
      <c r="BD37" s="51" t="s">
        <v>275</v>
      </c>
      <c r="BE37" s="52">
        <v>45652</v>
      </c>
      <c r="BF37" s="81"/>
    </row>
    <row r="38" spans="1:58" s="32" customFormat="1" ht="191.25" customHeight="1" thickBot="1" x14ac:dyDescent="0.3">
      <c r="A38" s="97"/>
      <c r="B38" s="91"/>
      <c r="C38" s="91"/>
      <c r="D38" s="91"/>
      <c r="E38" s="91"/>
      <c r="F38" s="91"/>
      <c r="G38" s="71"/>
      <c r="H38" s="100"/>
      <c r="I38" s="91"/>
      <c r="J38" s="91"/>
      <c r="K38" s="91"/>
      <c r="L38" s="91"/>
      <c r="M38" s="74"/>
      <c r="N38" s="71"/>
      <c r="O38" s="74"/>
      <c r="P38" s="77"/>
      <c r="Q38" s="71"/>
      <c r="R38" s="91"/>
      <c r="S38" s="91"/>
      <c r="T38" s="94"/>
      <c r="U38" s="38">
        <v>3</v>
      </c>
      <c r="V38" s="23" t="s">
        <v>145</v>
      </c>
      <c r="W38" s="23" t="s">
        <v>271</v>
      </c>
      <c r="X38" s="23" t="s">
        <v>272</v>
      </c>
      <c r="Y38" s="58" t="str">
        <f t="shared" ref="Y38:Y39" si="45">CONCATENATE(V38,W38,X38)</f>
        <v>Dirección financiera realizará  la mplementación de alertas tempranas y reportes de seguimiento de cartera  que identifique y notifique a los responsables y usuarios sobre la cartera morosa (Ej.: notificaciones automáticas vía correo o mensaje). Generar reportes mensuales de seguimiento que incluyan indicadores clave de gestión (ej., monto total en mora, porcentaje recuperado, antigüedad de la deuda).</v>
      </c>
      <c r="Z38" s="23" t="s">
        <v>273</v>
      </c>
      <c r="AA38" s="39" t="s">
        <v>70</v>
      </c>
      <c r="AB38" s="40">
        <f t="shared" si="40"/>
        <v>0.25</v>
      </c>
      <c r="AC38" s="39" t="s">
        <v>71</v>
      </c>
      <c r="AD38" s="40">
        <f t="shared" si="41"/>
        <v>0.15</v>
      </c>
      <c r="AE38" s="39" t="s">
        <v>84</v>
      </c>
      <c r="AF38" s="40">
        <f t="shared" si="42"/>
        <v>0</v>
      </c>
      <c r="AG38" s="39" t="s">
        <v>73</v>
      </c>
      <c r="AH38" s="40">
        <f t="shared" si="43"/>
        <v>0.1</v>
      </c>
      <c r="AI38" s="39" t="s">
        <v>74</v>
      </c>
      <c r="AJ38" s="41">
        <f t="shared" si="44"/>
        <v>0.05</v>
      </c>
      <c r="AK38" s="29">
        <f>+IF(AA38="Detectivo",AK37-(SUM(AB38,AD38)*AK37),IF(AA38="Preventivo",AK37-(SUM(AB38,AD38)*AK37),AK37))</f>
        <v>0.48</v>
      </c>
      <c r="AL38" s="74"/>
      <c r="AM38" s="71"/>
      <c r="AN38" s="50">
        <f>+IF(AND(AA37="Correctivo",AA38="Correctivo",AA39="Correctivo"),AN37-(0.3*AN37),IF(AND(AA37="Correctivo",OR(AA38="Correctivo",AA39="Correctivo")),AN37-(0.2*AN37),IF(AND(AA38="Correctivo",OR(AA37="Correctivo",AA39="Correctivo")),AN37-(0.2*AN37),IF(AND(AA39="Correctivo",OR(AA38="Correctivo",AA37="Correctivo")),AN37-(0.2*AN37),IF(OR(AA37="Correctivo",AA38="Correctivo",AA39="Correctivo"),AN37-(0.1*AN37),AN37)))))</f>
        <v>0.64</v>
      </c>
      <c r="AO38" s="74"/>
      <c r="AP38" s="77"/>
      <c r="AQ38" s="71"/>
      <c r="AR38" s="78"/>
      <c r="AS38" s="78"/>
      <c r="AT38" s="37">
        <v>3</v>
      </c>
      <c r="AU38" s="67"/>
      <c r="AV38" s="23" t="s">
        <v>247</v>
      </c>
      <c r="AW38" s="47">
        <v>45809</v>
      </c>
      <c r="AX38" s="23" t="s">
        <v>279</v>
      </c>
      <c r="AY38" s="22" t="s">
        <v>277</v>
      </c>
      <c r="AZ38" s="23"/>
      <c r="BA38" s="23"/>
      <c r="BB38" s="59"/>
      <c r="BC38" s="23" t="s">
        <v>198</v>
      </c>
      <c r="BD38" s="51" t="s">
        <v>275</v>
      </c>
      <c r="BE38" s="52">
        <v>45652</v>
      </c>
      <c r="BF38" s="82"/>
    </row>
    <row r="39" spans="1:58" s="32" customFormat="1" ht="177.75" customHeight="1" thickBot="1" x14ac:dyDescent="0.3">
      <c r="A39" s="95" t="s">
        <v>285</v>
      </c>
      <c r="B39" s="90" t="s">
        <v>286</v>
      </c>
      <c r="C39" s="90" t="s">
        <v>66</v>
      </c>
      <c r="D39" s="90" t="s">
        <v>67</v>
      </c>
      <c r="E39" s="90" t="s">
        <v>287</v>
      </c>
      <c r="F39" s="83" t="s">
        <v>288</v>
      </c>
      <c r="G39" s="69" t="str">
        <f>+IF(OR(D39&lt;&gt;"",E39&lt;&gt;"",F39&lt;&gt;""),CONCATENATE("Posibilidad de ",D39," por ",E39," debido a ",F39),"")</f>
        <v xml:space="preserve">Posibilidad de afectación económica y reputacional por sanciones fiscales y/o disciplinarias debido a desconocimiento de la gestión de cartera desarrollada por otras dependencias </v>
      </c>
      <c r="H39" s="98" t="s">
        <v>264</v>
      </c>
      <c r="I39" s="90" t="s">
        <v>260</v>
      </c>
      <c r="J39" s="90" t="s">
        <v>90</v>
      </c>
      <c r="K39" s="90" t="s">
        <v>289</v>
      </c>
      <c r="L39" s="90" t="s">
        <v>98</v>
      </c>
      <c r="M39" s="72">
        <f>+IF(K39="Máximo 2 veces",0.2,IF(K39="Entre 3 a 24 veces",0.4,IF(K39="Entre 24 a 500 veces",0.6,IF(K39="Entre 500 a 5000 veces",0.8,IF(K39="Mas de 5000 veces",1,"")))))</f>
        <v>0.4</v>
      </c>
      <c r="N39" s="69" t="str">
        <f>+IF(M39="","",IF(M39&gt;0.8,"Muy Alta",IF(AND(M39&lt;=0.8,M39&gt;0.6),"Alta",IF(AND(M39&lt;=0.6,M39&gt;0.4),"Media",IF(AND(M39&lt;=0.4,M39&gt;0.2),"Baja","Muy Baja")))))</f>
        <v>Baja</v>
      </c>
      <c r="O39" s="72">
        <f>+IF(L39="Menor a 10 SMLMV o afectación a un área/proceso",0.2,IF(L39="Entre 10 y 50 SMLMV o afectación interna",0.4,IF(L39="Entre 50 y 100 SMLMV o afectación con algunos usuarios",0.6,IF(L39="Entre 100 y 500 SMLMV o fectación a nivel municipal/departamental",0.8,IF(L39="Mayor a 500 SMLMV o afectación nacional",1,"")))))</f>
        <v>1</v>
      </c>
      <c r="P39" s="75" t="str">
        <f>+IF(L39="Menor a 10 SMLMV o afectación a un área/proceso","Leve",IF(L39="Entre 10 y 50 SMLMV o afectación interna","Menor",IF(L39="Entre 50 y 100 SMLMV o afectación con algunos usuarios","Moderado",IF(L39="Entre 100 y 500 SMLMV o fectación a nivel municipal/departamental","Mayor",IF(L39="Mayor a 500 SMLMV o afectación nacional","Catastrófico","")))))</f>
        <v>Catastrófico</v>
      </c>
      <c r="Q39" s="69" t="str">
        <f>+IF(OR(K39="",L39=""),"",IF(AND(P39="Catastrófico",N39&lt;&gt;""),"Extremo",IF(AND(P39="Mayor",N39&lt;&gt;""),"Alto",IF(AND(N39="Muy Alta",O39&gt;0.1,O39&lt;0.7),"Alto",IF(AND(N39="Alta",P39="Moderado"),"Alto",IF(O39*M39&lt;0.1,"Bajo",IF(AND(N39="Alta",O39&lt;0.5),"Moderado",IF(AND(N39="Media",O39&lt;0.7),"Moderado",IF(AND(N39="Baja",OR(P39="Moderado",P39="Menor")),"Moderado",IF(AND(N39="Muy Baja",P39="Moderado"),"Moderado",))))))))))</f>
        <v>Extremo</v>
      </c>
      <c r="R39" s="90" t="s">
        <v>78</v>
      </c>
      <c r="S39" s="90" t="s">
        <v>69</v>
      </c>
      <c r="T39" s="92"/>
      <c r="U39" s="26">
        <v>1</v>
      </c>
      <c r="V39" s="23" t="s">
        <v>145</v>
      </c>
      <c r="W39" s="23" t="s">
        <v>290</v>
      </c>
      <c r="X39" s="23" t="s">
        <v>291</v>
      </c>
      <c r="Y39" s="58" t="str">
        <f t="shared" si="45"/>
        <v xml:space="preserve">Dirección financiera Solicitar a las direcciones o dependencias que realizan actividades de cartera y facturación la transferencia de la información y aplicativos,  con el fin de adelantar las gestiones relacionadas con la responsabilidad funcional de los procesos gestión de cartera y facturación </v>
      </c>
      <c r="Z39" s="23" t="s">
        <v>292</v>
      </c>
      <c r="AA39" s="27" t="s">
        <v>79</v>
      </c>
      <c r="AB39" s="28">
        <f>+IF(AA39="","",IF(AA39="Preventivo",0.25,IF(AA39="Detectivo",0.15,IF(AA39="Correctivo",0.1,))))</f>
        <v>0.1</v>
      </c>
      <c r="AC39" s="27" t="s">
        <v>71</v>
      </c>
      <c r="AD39" s="28">
        <f>+IF(AC39="","",IF(AC39="Automático",0.25,IF(AC39="Manual",0.15)))</f>
        <v>0.15</v>
      </c>
      <c r="AE39" s="27" t="s">
        <v>72</v>
      </c>
      <c r="AF39" s="28">
        <f>+IF(AE39="","",IF(AE39="Documentado",0.5,IF(AE39="Sin documentar",0)))</f>
        <v>0.5</v>
      </c>
      <c r="AG39" s="27" t="s">
        <v>80</v>
      </c>
      <c r="AH39" s="28">
        <f>+IF(AG39="","",IF(AG39="Continua",0.1,IF(AG39="Aleatoria",0.05)))</f>
        <v>0.05</v>
      </c>
      <c r="AI39" s="27" t="s">
        <v>74</v>
      </c>
      <c r="AJ39" s="29">
        <f>+IF(AI39="","",IF(AI39="Con registro",0.05,IF(AI39="Sin registro",0)))</f>
        <v>0.05</v>
      </c>
      <c r="AK39" s="29">
        <f>+IF(AA39="Detectivo",M39-(SUM(AB39,AD39)*M39),IF(AA39="Preventivo",M39-(SUM(AB39,AD39)*M39),M39))</f>
        <v>0.4</v>
      </c>
      <c r="AL39" s="72">
        <f>+IF(M39="","",MIN(AK39:AK41))</f>
        <v>0.24</v>
      </c>
      <c r="AM39" s="69" t="str">
        <f>+IF(AL39="","",IF(AL39&gt;0.8,"Muy Alta",IF(AND(AL39&lt;=0.8,AL39&gt;0.6),"Alta",IF(AND(AL39&lt;=0.6,AL39&gt;0.4),"Media",IF(AND(AL39&lt;=0.4,AL39&gt;0.2),"Baja","Muy Baja")))))</f>
        <v>Baja</v>
      </c>
      <c r="AN39" s="30">
        <f>+IF(OR(S39="",S39="No"),O39,O39-(O39*T39))</f>
        <v>1</v>
      </c>
      <c r="AO39" s="72">
        <f>+IF(L39="","",MIN(AN40:AN41))</f>
        <v>0.9</v>
      </c>
      <c r="AP39" s="75" t="str">
        <f>+IF(AO39="","",IF(AO39&gt;0.8,"Catastrófico",IF(AND(AO39&lt;=0.8,AO39&gt;0.6),"Mayor",IF(AND(AO39&lt;=0.6,AO39&gt;0.4),"Moderado",IF(AND(AO39&lt;=0.4,AO39&gt;0.2),"Menor","Leve")))))</f>
        <v>Catastrófico</v>
      </c>
      <c r="AQ39" s="69" t="str">
        <f t="shared" ref="AQ39" si="46">+IF(OR(AL39="",AO39=""),"",IF(AND(AP39="Catastrófico",AM39&lt;&gt;""),"Extremo",IF(AND(AP39="Mayor",AM39&lt;&gt;""),"Alto",IF(AND(AM39="Muy Alta",AO39&gt;0.1,AO39&lt;0.7),"Alto",IF(AND(AM39="Alta",AP39="Moderado"),"Alto",IF(AO39*AL39&lt;0.1,"Bajo",IF(AND(AM39="Alta",AO39&lt;0.5),"Moderado",IF(AND(AM39="Media",AO39&lt;0.7),"Moderado",IF(AND(AM39="Baja",OR(AP39="Moderado",AP39="Menor")),"Moderado",IF(AND(AM39="Muy Baja",AP39="Moderado"),"Moderado",))))))))))</f>
        <v>Extremo</v>
      </c>
      <c r="AR39" s="78" t="s">
        <v>293</v>
      </c>
      <c r="AS39" s="79">
        <v>0.9</v>
      </c>
      <c r="AT39" s="37">
        <v>1</v>
      </c>
      <c r="AU39" s="62"/>
      <c r="AV39" s="23" t="s">
        <v>247</v>
      </c>
      <c r="AW39" s="47"/>
      <c r="AX39" s="23" t="s">
        <v>188</v>
      </c>
      <c r="AY39" s="22" t="s">
        <v>295</v>
      </c>
      <c r="AZ39" s="23"/>
      <c r="BA39" s="23"/>
      <c r="BB39" s="59"/>
      <c r="BC39" s="23" t="s">
        <v>198</v>
      </c>
      <c r="BD39" s="51" t="s">
        <v>275</v>
      </c>
      <c r="BE39" s="52">
        <v>45652</v>
      </c>
      <c r="BF39" s="80"/>
    </row>
    <row r="40" spans="1:58" s="32" customFormat="1" ht="148.5" customHeight="1" thickBot="1" x14ac:dyDescent="0.3">
      <c r="A40" s="96"/>
      <c r="B40" s="78"/>
      <c r="C40" s="78"/>
      <c r="D40" s="78"/>
      <c r="E40" s="78"/>
      <c r="F40" s="84"/>
      <c r="G40" s="70"/>
      <c r="H40" s="99"/>
      <c r="I40" s="78"/>
      <c r="J40" s="78"/>
      <c r="K40" s="78"/>
      <c r="L40" s="78"/>
      <c r="M40" s="73"/>
      <c r="N40" s="70"/>
      <c r="O40" s="73"/>
      <c r="P40" s="76"/>
      <c r="Q40" s="70"/>
      <c r="R40" s="78"/>
      <c r="S40" s="78"/>
      <c r="T40" s="93"/>
      <c r="U40" s="33">
        <v>2</v>
      </c>
      <c r="V40" s="23"/>
      <c r="W40" s="23"/>
      <c r="X40" s="23"/>
      <c r="Y40" s="58"/>
      <c r="Z40" s="23"/>
      <c r="AA40" s="34" t="s">
        <v>70</v>
      </c>
      <c r="AB40" s="35">
        <f t="shared" ref="AB40:AB41" si="47">+IF(AA40="","",IF(AA40="Preventivo",0.25,IF(AA40="Detectivo",0.15,IF(AA40="Correctivo",0.1,))))</f>
        <v>0.25</v>
      </c>
      <c r="AC40" s="34" t="s">
        <v>71</v>
      </c>
      <c r="AD40" s="35">
        <f t="shared" ref="AD40:AD41" si="48">+IF(AC40="","",IF(AC40="Automático",0.25,IF(AC40="Manual",0.15)))</f>
        <v>0.15</v>
      </c>
      <c r="AE40" s="34" t="s">
        <v>72</v>
      </c>
      <c r="AF40" s="35">
        <f t="shared" ref="AF40:AF41" si="49">+IF(AE40="","",IF(AE40="Documentado",0.5,IF(AE40="Sin documentar",0)))</f>
        <v>0.5</v>
      </c>
      <c r="AG40" s="34" t="s">
        <v>80</v>
      </c>
      <c r="AH40" s="35">
        <f t="shared" ref="AH40:AH41" si="50">+IF(AG40="","",IF(AG40="Continua",0.1,IF(AG40="Aleatoria",0.05)))</f>
        <v>0.05</v>
      </c>
      <c r="AI40" s="34" t="s">
        <v>74</v>
      </c>
      <c r="AJ40" s="36">
        <f t="shared" ref="AJ40:AJ41" si="51">+IF(AI40="","",IF(AI40="Con registro",0.05,IF(AI40="Sin registro",0)))</f>
        <v>0.05</v>
      </c>
      <c r="AK40" s="29">
        <f>+IF(AA40="Detectivo",AK39-(SUM(AB40,AD40)*AK39),IF(AA40="Preventivo",AK39-(SUM(AB40,AD40)*AK39),AK39))</f>
        <v>0.24</v>
      </c>
      <c r="AL40" s="73"/>
      <c r="AM40" s="70"/>
      <c r="AN40" s="50">
        <f>+IF(AND(AA39="Correctivo",AA40="Correctivo",AA41="Correctivo"),AN39-(0.3*AN39),IF(AND(AA39="Correctivo",OR(AA40="Correctivo",AA41="Correctivo")),AN39-(0.2*AN39),IF(AND(AA40="Correctivo",OR(AA39="Correctivo",AA41="Correctivo")),AN39-(0.2*AN39),IF(AND(AA41="Correctivo",OR(AA40="Correctivo",AA39="Correctivo")),AN39-(0.2*AN39),IF(OR(AA39="Correctivo",AA40="Correctivo",AA41="Correctivo"),AN39-(0.1*AN39),AN39)))))</f>
        <v>0.9</v>
      </c>
      <c r="AO40" s="73"/>
      <c r="AP40" s="76"/>
      <c r="AQ40" s="70"/>
      <c r="AR40" s="78"/>
      <c r="AS40" s="78"/>
      <c r="AT40" s="37">
        <v>2</v>
      </c>
      <c r="AU40" s="61"/>
      <c r="AV40" s="23" t="s">
        <v>247</v>
      </c>
      <c r="AW40" s="47"/>
      <c r="AX40" s="23" t="s">
        <v>294</v>
      </c>
      <c r="AY40" s="22" t="s">
        <v>296</v>
      </c>
      <c r="AZ40" s="23"/>
      <c r="BA40" s="23"/>
      <c r="BB40" s="59"/>
      <c r="BC40" s="23" t="s">
        <v>198</v>
      </c>
      <c r="BD40" s="51" t="s">
        <v>275</v>
      </c>
      <c r="BE40" s="52">
        <v>45652</v>
      </c>
      <c r="BF40" s="81"/>
    </row>
    <row r="41" spans="1:58" s="32" customFormat="1" ht="191.25" customHeight="1" thickBot="1" x14ac:dyDescent="0.3">
      <c r="A41" s="97"/>
      <c r="B41" s="91"/>
      <c r="C41" s="91"/>
      <c r="D41" s="91"/>
      <c r="E41" s="91"/>
      <c r="F41" s="85"/>
      <c r="G41" s="71"/>
      <c r="H41" s="100"/>
      <c r="I41" s="91"/>
      <c r="J41" s="91"/>
      <c r="K41" s="91"/>
      <c r="L41" s="91"/>
      <c r="M41" s="74"/>
      <c r="N41" s="71"/>
      <c r="O41" s="74"/>
      <c r="P41" s="77"/>
      <c r="Q41" s="71"/>
      <c r="R41" s="91"/>
      <c r="S41" s="91"/>
      <c r="T41" s="94"/>
      <c r="U41" s="38">
        <v>3</v>
      </c>
      <c r="V41" s="23"/>
      <c r="W41" s="23"/>
      <c r="X41" s="23"/>
      <c r="Y41" s="58"/>
      <c r="Z41" s="23"/>
      <c r="AA41" s="39"/>
      <c r="AB41" s="40" t="str">
        <f t="shared" si="47"/>
        <v/>
      </c>
      <c r="AC41" s="39"/>
      <c r="AD41" s="40" t="str">
        <f t="shared" si="48"/>
        <v/>
      </c>
      <c r="AE41" s="39"/>
      <c r="AF41" s="40" t="str">
        <f t="shared" si="49"/>
        <v/>
      </c>
      <c r="AG41" s="39"/>
      <c r="AH41" s="40" t="str">
        <f t="shared" si="50"/>
        <v/>
      </c>
      <c r="AI41" s="39"/>
      <c r="AJ41" s="41" t="str">
        <f t="shared" si="51"/>
        <v/>
      </c>
      <c r="AK41" s="29">
        <f>+IF(AA41="Detectivo",AK40-(SUM(AB41,AD41)*AK40),IF(AA41="Preventivo",AK40-(SUM(AB41,AD41)*AK40),AK40))</f>
        <v>0.24</v>
      </c>
      <c r="AL41" s="74"/>
      <c r="AM41" s="71"/>
      <c r="AN41" s="50">
        <f>+IF(AND(AA40="Correctivo",AA41="Correctivo",AA42="Correctivo"),AN40-(0.3*AN40),IF(AND(AA40="Correctivo",OR(AA41="Correctivo",AA42="Correctivo")),AN40-(0.2*AN40),IF(AND(AA41="Correctivo",OR(AA40="Correctivo",AA42="Correctivo")),AN40-(0.2*AN40),IF(AND(AA42="Correctivo",OR(AA41="Correctivo",AA40="Correctivo")),AN40-(0.2*AN40),IF(OR(AA40="Correctivo",AA41="Correctivo",AA42="Correctivo"),AN40-(0.1*AN40),AN40)))))</f>
        <v>0.9</v>
      </c>
      <c r="AO41" s="74"/>
      <c r="AP41" s="77"/>
      <c r="AQ41" s="71"/>
      <c r="AR41" s="78"/>
      <c r="AS41" s="78"/>
      <c r="AT41" s="37">
        <v>3</v>
      </c>
      <c r="AU41" s="67"/>
      <c r="AV41" s="23"/>
      <c r="AW41" s="47"/>
      <c r="AX41" s="23"/>
      <c r="AY41" s="22"/>
      <c r="AZ41" s="23"/>
      <c r="BA41" s="23"/>
      <c r="BB41" s="59"/>
      <c r="BC41" s="23"/>
      <c r="BD41" s="51" t="s">
        <v>275</v>
      </c>
      <c r="BE41" s="52">
        <v>45652</v>
      </c>
      <c r="BF41" s="82"/>
    </row>
    <row r="42" spans="1:58" x14ac:dyDescent="0.2">
      <c r="F42" s="1" t="s">
        <v>261</v>
      </c>
    </row>
  </sheetData>
  <sheetProtection formatCells="0" formatColumns="0" formatRows="0" insertColumns="0" insertRows="0" insertHyperlinks="0" deleteColumns="0" deleteRows="0" sort="0" autoFilter="0" pivotTables="0"/>
  <dataConsolidate/>
  <mergeCells count="281">
    <mergeCell ref="AM18:AM20"/>
    <mergeCell ref="AO18:AO20"/>
    <mergeCell ref="AP18:AP20"/>
    <mergeCell ref="AQ18:AQ20"/>
    <mergeCell ref="AR18:AR20"/>
    <mergeCell ref="AS18:AS20"/>
    <mergeCell ref="M18:M20"/>
    <mergeCell ref="N18:N20"/>
    <mergeCell ref="O18:O20"/>
    <mergeCell ref="P18:P20"/>
    <mergeCell ref="Q18:Q20"/>
    <mergeCell ref="R18:R20"/>
    <mergeCell ref="S18:S20"/>
    <mergeCell ref="T18:T20"/>
    <mergeCell ref="AL18:AL20"/>
    <mergeCell ref="B18:B20"/>
    <mergeCell ref="C18:C20"/>
    <mergeCell ref="D18:D20"/>
    <mergeCell ref="E18:E20"/>
    <mergeCell ref="F18:F20"/>
    <mergeCell ref="G18:G20"/>
    <mergeCell ref="H18:H20"/>
    <mergeCell ref="I18:I20"/>
    <mergeCell ref="J18:J20"/>
    <mergeCell ref="BF27:BF29"/>
    <mergeCell ref="S27:S29"/>
    <mergeCell ref="T27:T29"/>
    <mergeCell ref="AL27:AL29"/>
    <mergeCell ref="AM27:AM29"/>
    <mergeCell ref="AO27:AO29"/>
    <mergeCell ref="AP27:AP29"/>
    <mergeCell ref="AQ27:AQ29"/>
    <mergeCell ref="AR27:AR29"/>
    <mergeCell ref="AS27:AS29"/>
    <mergeCell ref="J27:J29"/>
    <mergeCell ref="K27:K29"/>
    <mergeCell ref="L27:L29"/>
    <mergeCell ref="M27:M29"/>
    <mergeCell ref="N27:N29"/>
    <mergeCell ref="O27:O29"/>
    <mergeCell ref="P27:P29"/>
    <mergeCell ref="Q27:Q29"/>
    <mergeCell ref="R27:R29"/>
    <mergeCell ref="A27:A29"/>
    <mergeCell ref="B27:B29"/>
    <mergeCell ref="C27:C29"/>
    <mergeCell ref="D27:D29"/>
    <mergeCell ref="E27:E29"/>
    <mergeCell ref="F27:F29"/>
    <mergeCell ref="G27:G29"/>
    <mergeCell ref="H27:H29"/>
    <mergeCell ref="I27:I29"/>
    <mergeCell ref="A1:D4"/>
    <mergeCell ref="BE13:BE14"/>
    <mergeCell ref="AQ21:AQ23"/>
    <mergeCell ref="AR21:AR23"/>
    <mergeCell ref="AS21:AS23"/>
    <mergeCell ref="A12:Q12"/>
    <mergeCell ref="AT13:BC13"/>
    <mergeCell ref="M14:N14"/>
    <mergeCell ref="AL14:AM14"/>
    <mergeCell ref="AO14:AP14"/>
    <mergeCell ref="O14:P14"/>
    <mergeCell ref="AE13:AJ13"/>
    <mergeCell ref="AA13:AD13"/>
    <mergeCell ref="R12:BC12"/>
    <mergeCell ref="C15:C17"/>
    <mergeCell ref="J15:J17"/>
    <mergeCell ref="G15:G17"/>
    <mergeCell ref="F15:F17"/>
    <mergeCell ref="E15:E17"/>
    <mergeCell ref="D15:D17"/>
    <mergeCell ref="H15:H17"/>
    <mergeCell ref="AQ15:AQ17"/>
    <mergeCell ref="E1:BE2"/>
    <mergeCell ref="A18:A20"/>
    <mergeCell ref="A15:A17"/>
    <mergeCell ref="L15:L17"/>
    <mergeCell ref="BF13:BF14"/>
    <mergeCell ref="D6:BF6"/>
    <mergeCell ref="D8:BF8"/>
    <mergeCell ref="D10:BF10"/>
    <mergeCell ref="BD12:BF12"/>
    <mergeCell ref="U13:Z13"/>
    <mergeCell ref="AR15:AR17"/>
    <mergeCell ref="AS15:AS17"/>
    <mergeCell ref="AK13:AQ13"/>
    <mergeCell ref="M13:Q13"/>
    <mergeCell ref="R13:T13"/>
    <mergeCell ref="A13:G13"/>
    <mergeCell ref="I15:I17"/>
    <mergeCell ref="S15:S17"/>
    <mergeCell ref="T15:T17"/>
    <mergeCell ref="AR13:AS13"/>
    <mergeCell ref="H13:L13"/>
    <mergeCell ref="BD13:BD14"/>
    <mergeCell ref="N15:N17"/>
    <mergeCell ref="M15:M17"/>
    <mergeCell ref="K15:K17"/>
    <mergeCell ref="B15:B17"/>
    <mergeCell ref="A21:A23"/>
    <mergeCell ref="B21:B23"/>
    <mergeCell ref="C21:C23"/>
    <mergeCell ref="D21:D23"/>
    <mergeCell ref="E21:E23"/>
    <mergeCell ref="F21:F23"/>
    <mergeCell ref="G21:G23"/>
    <mergeCell ref="H21:H23"/>
    <mergeCell ref="I21:I23"/>
    <mergeCell ref="AM21:AM23"/>
    <mergeCell ref="AO21:AO23"/>
    <mergeCell ref="AP21:AP23"/>
    <mergeCell ref="O21:O23"/>
    <mergeCell ref="P21:P23"/>
    <mergeCell ref="Q21:Q23"/>
    <mergeCell ref="R21:R23"/>
    <mergeCell ref="S21:S23"/>
    <mergeCell ref="E3:BE4"/>
    <mergeCell ref="J21:J23"/>
    <mergeCell ref="K21:K23"/>
    <mergeCell ref="L21:L23"/>
    <mergeCell ref="M21:M23"/>
    <mergeCell ref="N21:N23"/>
    <mergeCell ref="AM15:AM17"/>
    <mergeCell ref="AL15:AL17"/>
    <mergeCell ref="R15:R17"/>
    <mergeCell ref="Q15:Q17"/>
    <mergeCell ref="P15:P17"/>
    <mergeCell ref="O15:O17"/>
    <mergeCell ref="AP15:AP17"/>
    <mergeCell ref="AO15:AO17"/>
    <mergeCell ref="K18:K20"/>
    <mergeCell ref="L18:L20"/>
    <mergeCell ref="J24:J26"/>
    <mergeCell ref="K24:K26"/>
    <mergeCell ref="B24:B26"/>
    <mergeCell ref="C24:C26"/>
    <mergeCell ref="L24:L26"/>
    <mergeCell ref="M24:M26"/>
    <mergeCell ref="N24:N26"/>
    <mergeCell ref="T21:T23"/>
    <mergeCell ref="AL21:AL23"/>
    <mergeCell ref="BF24:BF26"/>
    <mergeCell ref="A6:C6"/>
    <mergeCell ref="A8:C8"/>
    <mergeCell ref="A10:C10"/>
    <mergeCell ref="AQ24:AQ26"/>
    <mergeCell ref="AR24:AR26"/>
    <mergeCell ref="AS24:AS26"/>
    <mergeCell ref="T24:T26"/>
    <mergeCell ref="AL24:AL26"/>
    <mergeCell ref="AM24:AM26"/>
    <mergeCell ref="AO24:AO26"/>
    <mergeCell ref="AP24:AP26"/>
    <mergeCell ref="O24:O26"/>
    <mergeCell ref="P24:P26"/>
    <mergeCell ref="Q24:Q26"/>
    <mergeCell ref="R24:R26"/>
    <mergeCell ref="S24:S26"/>
    <mergeCell ref="A24:A26"/>
    <mergeCell ref="D24:D26"/>
    <mergeCell ref="E24:E26"/>
    <mergeCell ref="F24:F26"/>
    <mergeCell ref="G24:G26"/>
    <mergeCell ref="H24:H26"/>
    <mergeCell ref="I24:I26"/>
    <mergeCell ref="A30:A32"/>
    <mergeCell ref="B30:B32"/>
    <mergeCell ref="C30:C32"/>
    <mergeCell ref="D30:D32"/>
    <mergeCell ref="E30:E32"/>
    <mergeCell ref="F30:F32"/>
    <mergeCell ref="G30:G32"/>
    <mergeCell ref="H30:H32"/>
    <mergeCell ref="I30:I32"/>
    <mergeCell ref="J30:J32"/>
    <mergeCell ref="K30:K32"/>
    <mergeCell ref="L30:L32"/>
    <mergeCell ref="M30:M32"/>
    <mergeCell ref="N30:N32"/>
    <mergeCell ref="O30:O32"/>
    <mergeCell ref="P30:P32"/>
    <mergeCell ref="Q30:Q32"/>
    <mergeCell ref="R30:R32"/>
    <mergeCell ref="BF30:BF32"/>
    <mergeCell ref="S30:S32"/>
    <mergeCell ref="T30:T32"/>
    <mergeCell ref="AL30:AL32"/>
    <mergeCell ref="AM30:AM32"/>
    <mergeCell ref="AO30:AO32"/>
    <mergeCell ref="AP30:AP32"/>
    <mergeCell ref="AQ30:AQ32"/>
    <mergeCell ref="AR30:AR32"/>
    <mergeCell ref="AS30:AS32"/>
    <mergeCell ref="A33:A35"/>
    <mergeCell ref="B33:B35"/>
    <mergeCell ref="C33:C35"/>
    <mergeCell ref="D33:D35"/>
    <mergeCell ref="E33:E35"/>
    <mergeCell ref="F33:F35"/>
    <mergeCell ref="G33:G35"/>
    <mergeCell ref="H33:H35"/>
    <mergeCell ref="I33:I35"/>
    <mergeCell ref="J33:J35"/>
    <mergeCell ref="K33:K35"/>
    <mergeCell ref="L33:L35"/>
    <mergeCell ref="M33:M35"/>
    <mergeCell ref="N33:N35"/>
    <mergeCell ref="O33:O35"/>
    <mergeCell ref="P33:P35"/>
    <mergeCell ref="Q33:Q35"/>
    <mergeCell ref="R33:R35"/>
    <mergeCell ref="BF33:BF35"/>
    <mergeCell ref="S33:S35"/>
    <mergeCell ref="T33:T35"/>
    <mergeCell ref="AL33:AL35"/>
    <mergeCell ref="AM33:AM35"/>
    <mergeCell ref="AO33:AO35"/>
    <mergeCell ref="AP33:AP35"/>
    <mergeCell ref="AQ33:AQ35"/>
    <mergeCell ref="AR33:AR35"/>
    <mergeCell ref="AS33:AS35"/>
    <mergeCell ref="A36:A38"/>
    <mergeCell ref="B36:B38"/>
    <mergeCell ref="C36:C38"/>
    <mergeCell ref="D36:D38"/>
    <mergeCell ref="E36:E38"/>
    <mergeCell ref="F36:F38"/>
    <mergeCell ref="G36:G38"/>
    <mergeCell ref="H36:H38"/>
    <mergeCell ref="I36:I38"/>
    <mergeCell ref="T36:T38"/>
    <mergeCell ref="AL36:AL38"/>
    <mergeCell ref="AM36:AM38"/>
    <mergeCell ref="AO36:AO38"/>
    <mergeCell ref="AP36:AP38"/>
    <mergeCell ref="AQ36:AQ38"/>
    <mergeCell ref="AR36:AR38"/>
    <mergeCell ref="AS36:AS38"/>
    <mergeCell ref="J36:J38"/>
    <mergeCell ref="K36:K38"/>
    <mergeCell ref="L36:L38"/>
    <mergeCell ref="M36:M38"/>
    <mergeCell ref="N36:N38"/>
    <mergeCell ref="O36:O38"/>
    <mergeCell ref="P36:P38"/>
    <mergeCell ref="Q36:Q38"/>
    <mergeCell ref="R36:R38"/>
    <mergeCell ref="A39:A41"/>
    <mergeCell ref="B39:B41"/>
    <mergeCell ref="C39:C41"/>
    <mergeCell ref="D39:D41"/>
    <mergeCell ref="E39:E41"/>
    <mergeCell ref="G39:G41"/>
    <mergeCell ref="H39:H41"/>
    <mergeCell ref="I39:I41"/>
    <mergeCell ref="J39:J41"/>
    <mergeCell ref="AM39:AM41"/>
    <mergeCell ref="AO39:AO41"/>
    <mergeCell ref="AP39:AP41"/>
    <mergeCell ref="AQ39:AQ41"/>
    <mergeCell ref="AR39:AR41"/>
    <mergeCell ref="AS39:AS41"/>
    <mergeCell ref="BF39:BF41"/>
    <mergeCell ref="F39:F41"/>
    <mergeCell ref="BF15:BF16"/>
    <mergeCell ref="BF18:BF20"/>
    <mergeCell ref="BF21:BF23"/>
    <mergeCell ref="K39:K41"/>
    <mergeCell ref="L39:L41"/>
    <mergeCell ref="M39:M41"/>
    <mergeCell ref="N39:N41"/>
    <mergeCell ref="O39:O41"/>
    <mergeCell ref="P39:P41"/>
    <mergeCell ref="Q39:Q41"/>
    <mergeCell ref="R39:R41"/>
    <mergeCell ref="S39:S41"/>
    <mergeCell ref="T39:T41"/>
    <mergeCell ref="AL39:AL41"/>
    <mergeCell ref="BF36:BF38"/>
    <mergeCell ref="S36:S38"/>
  </mergeCells>
  <phoneticPr fontId="15" type="noConversion"/>
  <conditionalFormatting sqref="N15">
    <cfRule type="containsText" dxfId="221" priority="385" operator="containsText" text="Muy Baja">
      <formula>NOT(ISERROR(SEARCH("Muy Baja",N15)))</formula>
    </cfRule>
    <cfRule type="containsText" dxfId="220" priority="386" operator="containsText" text="Baja">
      <formula>NOT(ISERROR(SEARCH("Baja",N15)))</formula>
    </cfRule>
    <cfRule type="containsText" dxfId="219" priority="387" operator="containsText" text="Media">
      <formula>NOT(ISERROR(SEARCH("Media",N15)))</formula>
    </cfRule>
    <cfRule type="containsText" dxfId="218" priority="388" operator="containsText" text="Alta">
      <formula>NOT(ISERROR(SEARCH("Alta",N15)))</formula>
    </cfRule>
    <cfRule type="containsText" dxfId="217" priority="389" operator="containsText" text="Muy Alta">
      <formula>NOT(ISERROR(SEARCH("Muy Alta",N15)))</formula>
    </cfRule>
  </conditionalFormatting>
  <conditionalFormatting sqref="N18">
    <cfRule type="containsText" dxfId="216" priority="88" operator="containsText" text="Muy Baja">
      <formula>NOT(ISERROR(SEARCH("Muy Baja",N18)))</formula>
    </cfRule>
    <cfRule type="containsText" dxfId="215" priority="89" operator="containsText" text="Baja">
      <formula>NOT(ISERROR(SEARCH("Baja",N18)))</formula>
    </cfRule>
    <cfRule type="containsText" dxfId="214" priority="90" operator="containsText" text="Media">
      <formula>NOT(ISERROR(SEARCH("Media",N18)))</formula>
    </cfRule>
    <cfRule type="containsText" dxfId="213" priority="91" operator="containsText" text="Alta">
      <formula>NOT(ISERROR(SEARCH("Alta",N18)))</formula>
    </cfRule>
    <cfRule type="containsText" dxfId="212" priority="92" operator="containsText" text="Muy Alta">
      <formula>NOT(ISERROR(SEARCH("Muy Alta",N18)))</formula>
    </cfRule>
  </conditionalFormatting>
  <conditionalFormatting sqref="N21">
    <cfRule type="containsText" dxfId="211" priority="299" operator="containsText" text="Muy Baja">
      <formula>NOT(ISERROR(SEARCH("Muy Baja",N21)))</formula>
    </cfRule>
    <cfRule type="containsText" dxfId="210" priority="300" operator="containsText" text="Baja">
      <formula>NOT(ISERROR(SEARCH("Baja",N21)))</formula>
    </cfRule>
    <cfRule type="containsText" dxfId="209" priority="301" operator="containsText" text="Media">
      <formula>NOT(ISERROR(SEARCH("Media",N21)))</formula>
    </cfRule>
    <cfRule type="containsText" dxfId="208" priority="302" operator="containsText" text="Alta">
      <formula>NOT(ISERROR(SEARCH("Alta",N21)))</formula>
    </cfRule>
    <cfRule type="containsText" dxfId="207" priority="303" operator="containsText" text="Muy Alta">
      <formula>NOT(ISERROR(SEARCH("Muy Alta",N21)))</formula>
    </cfRule>
  </conditionalFormatting>
  <conditionalFormatting sqref="N24">
    <cfRule type="containsText" dxfId="206" priority="245" operator="containsText" text="Muy Baja">
      <formula>NOT(ISERROR(SEARCH("Muy Baja",N24)))</formula>
    </cfRule>
    <cfRule type="containsText" dxfId="205" priority="246" operator="containsText" text="Baja">
      <formula>NOT(ISERROR(SEARCH("Baja",N24)))</formula>
    </cfRule>
    <cfRule type="containsText" dxfId="204" priority="247" operator="containsText" text="Media">
      <formula>NOT(ISERROR(SEARCH("Media",N24)))</formula>
    </cfRule>
    <cfRule type="containsText" dxfId="203" priority="248" operator="containsText" text="Alta">
      <formula>NOT(ISERROR(SEARCH("Alta",N24)))</formula>
    </cfRule>
    <cfRule type="containsText" dxfId="202" priority="249" operator="containsText" text="Muy Alta">
      <formula>NOT(ISERROR(SEARCH("Muy Alta",N24)))</formula>
    </cfRule>
  </conditionalFormatting>
  <conditionalFormatting sqref="N27">
    <cfRule type="containsText" dxfId="201" priority="215" operator="containsText" text="Muy Baja">
      <formula>NOT(ISERROR(SEARCH("Muy Baja",N27)))</formula>
    </cfRule>
    <cfRule type="containsText" dxfId="200" priority="216" operator="containsText" text="Baja">
      <formula>NOT(ISERROR(SEARCH("Baja",N27)))</formula>
    </cfRule>
    <cfRule type="containsText" dxfId="199" priority="217" operator="containsText" text="Media">
      <formula>NOT(ISERROR(SEARCH("Media",N27)))</formula>
    </cfRule>
    <cfRule type="containsText" dxfId="198" priority="218" operator="containsText" text="Alta">
      <formula>NOT(ISERROR(SEARCH("Alta",N27)))</formula>
    </cfRule>
    <cfRule type="containsText" dxfId="197" priority="219" operator="containsText" text="Muy Alta">
      <formula>NOT(ISERROR(SEARCH("Muy Alta",N27)))</formula>
    </cfRule>
  </conditionalFormatting>
  <conditionalFormatting sqref="N30">
    <cfRule type="containsText" dxfId="196" priority="106" operator="containsText" text="Muy Baja">
      <formula>NOT(ISERROR(SEARCH("Muy Baja",N30)))</formula>
    </cfRule>
    <cfRule type="containsText" dxfId="195" priority="107" operator="containsText" text="Baja">
      <formula>NOT(ISERROR(SEARCH("Baja",N30)))</formula>
    </cfRule>
    <cfRule type="containsText" dxfId="194" priority="108" operator="containsText" text="Media">
      <formula>NOT(ISERROR(SEARCH("Media",N30)))</formula>
    </cfRule>
    <cfRule type="containsText" dxfId="193" priority="109" operator="containsText" text="Alta">
      <formula>NOT(ISERROR(SEARCH("Alta",N30)))</formula>
    </cfRule>
    <cfRule type="containsText" dxfId="192" priority="110" operator="containsText" text="Muy Alta">
      <formula>NOT(ISERROR(SEARCH("Muy Alta",N30)))</formula>
    </cfRule>
  </conditionalFormatting>
  <conditionalFormatting sqref="N33">
    <cfRule type="containsText" dxfId="191" priority="53" operator="containsText" text="Muy Baja">
      <formula>NOT(ISERROR(SEARCH("Muy Baja",N33)))</formula>
    </cfRule>
    <cfRule type="containsText" dxfId="190" priority="54" operator="containsText" text="Baja">
      <formula>NOT(ISERROR(SEARCH("Baja",N33)))</formula>
    </cfRule>
    <cfRule type="containsText" dxfId="189" priority="55" operator="containsText" text="Media">
      <formula>NOT(ISERROR(SEARCH("Media",N33)))</formula>
    </cfRule>
    <cfRule type="containsText" dxfId="188" priority="56" operator="containsText" text="Alta">
      <formula>NOT(ISERROR(SEARCH("Alta",N33)))</formula>
    </cfRule>
    <cfRule type="containsText" dxfId="187" priority="57" operator="containsText" text="Muy Alta">
      <formula>NOT(ISERROR(SEARCH("Muy Alta",N33)))</formula>
    </cfRule>
  </conditionalFormatting>
  <conditionalFormatting sqref="N36">
    <cfRule type="containsText" dxfId="186" priority="27" operator="containsText" text="Muy Baja">
      <formula>NOT(ISERROR(SEARCH("Muy Baja",N36)))</formula>
    </cfRule>
    <cfRule type="containsText" dxfId="185" priority="28" operator="containsText" text="Baja">
      <formula>NOT(ISERROR(SEARCH("Baja",N36)))</formula>
    </cfRule>
    <cfRule type="containsText" dxfId="184" priority="29" operator="containsText" text="Media">
      <formula>NOT(ISERROR(SEARCH("Media",N36)))</formula>
    </cfRule>
    <cfRule type="containsText" dxfId="183" priority="30" operator="containsText" text="Alta">
      <formula>NOT(ISERROR(SEARCH("Alta",N36)))</formula>
    </cfRule>
    <cfRule type="containsText" dxfId="182" priority="31" operator="containsText" text="Muy Alta">
      <formula>NOT(ISERROR(SEARCH("Muy Alta",N36)))</formula>
    </cfRule>
  </conditionalFormatting>
  <conditionalFormatting sqref="P15">
    <cfRule type="containsText" dxfId="181" priority="415" operator="containsText" text="Leve">
      <formula>NOT(ISERROR(SEARCH("Leve",P15)))</formula>
    </cfRule>
    <cfRule type="containsText" dxfId="180" priority="416" operator="containsText" text="Menor">
      <formula>NOT(ISERROR(SEARCH("Menor",P15)))</formula>
    </cfRule>
    <cfRule type="containsText" dxfId="179" priority="418" operator="containsText" text="Mayor">
      <formula>NOT(ISERROR(SEARCH("Mayor",P15)))</formula>
    </cfRule>
    <cfRule type="containsText" dxfId="178" priority="419" operator="containsText" text="Catastrófico">
      <formula>NOT(ISERROR(SEARCH("Catastrófico",P15)))</formula>
    </cfRule>
  </conditionalFormatting>
  <conditionalFormatting sqref="P18">
    <cfRule type="containsText" dxfId="177" priority="98" operator="containsText" text="Leve">
      <formula>NOT(ISERROR(SEARCH("Leve",P18)))</formula>
    </cfRule>
    <cfRule type="containsText" dxfId="176" priority="99" operator="containsText" text="Menor">
      <formula>NOT(ISERROR(SEARCH("Menor",P18)))</formula>
    </cfRule>
    <cfRule type="containsText" dxfId="175" priority="101" operator="containsText" text="Mayor">
      <formula>NOT(ISERROR(SEARCH("Mayor",P18)))</formula>
    </cfRule>
    <cfRule type="containsText" dxfId="174" priority="102" operator="containsText" text="Catastrófico">
      <formula>NOT(ISERROR(SEARCH("Catastrófico",P18)))</formula>
    </cfRule>
  </conditionalFormatting>
  <conditionalFormatting sqref="P21">
    <cfRule type="containsText" dxfId="173" priority="309" operator="containsText" text="Leve">
      <formula>NOT(ISERROR(SEARCH("Leve",P21)))</formula>
    </cfRule>
    <cfRule type="containsText" dxfId="172" priority="310" operator="containsText" text="Menor">
      <formula>NOT(ISERROR(SEARCH("Menor",P21)))</formula>
    </cfRule>
    <cfRule type="containsText" dxfId="171" priority="312" operator="containsText" text="Mayor">
      <formula>NOT(ISERROR(SEARCH("Mayor",P21)))</formula>
    </cfRule>
    <cfRule type="containsText" dxfId="170" priority="313" operator="containsText" text="Catastrófico">
      <formula>NOT(ISERROR(SEARCH("Catastrófico",P21)))</formula>
    </cfRule>
  </conditionalFormatting>
  <conditionalFormatting sqref="P24">
    <cfRule type="containsText" dxfId="169" priority="255" operator="containsText" text="Leve">
      <formula>NOT(ISERROR(SEARCH("Leve",P24)))</formula>
    </cfRule>
    <cfRule type="containsText" dxfId="168" priority="256" operator="containsText" text="Menor">
      <formula>NOT(ISERROR(SEARCH("Menor",P24)))</formula>
    </cfRule>
    <cfRule type="containsText" dxfId="167" priority="258" operator="containsText" text="Mayor">
      <formula>NOT(ISERROR(SEARCH("Mayor",P24)))</formula>
    </cfRule>
    <cfRule type="containsText" dxfId="166" priority="259" operator="containsText" text="Catastrófico">
      <formula>NOT(ISERROR(SEARCH("Catastrófico",P24)))</formula>
    </cfRule>
  </conditionalFormatting>
  <conditionalFormatting sqref="P27">
    <cfRule type="containsText" dxfId="165" priority="225" operator="containsText" text="Leve">
      <formula>NOT(ISERROR(SEARCH("Leve",P27)))</formula>
    </cfRule>
    <cfRule type="containsText" dxfId="164" priority="226" operator="containsText" text="Menor">
      <formula>NOT(ISERROR(SEARCH("Menor",P27)))</formula>
    </cfRule>
    <cfRule type="containsText" dxfId="163" priority="228" operator="containsText" text="Mayor">
      <formula>NOT(ISERROR(SEARCH("Mayor",P27)))</formula>
    </cfRule>
    <cfRule type="containsText" dxfId="162" priority="229" operator="containsText" text="Catastrófico">
      <formula>NOT(ISERROR(SEARCH("Catastrófico",P27)))</formula>
    </cfRule>
  </conditionalFormatting>
  <conditionalFormatting sqref="P30">
    <cfRule type="containsText" dxfId="161" priority="116" operator="containsText" text="Leve">
      <formula>NOT(ISERROR(SEARCH("Leve",P30)))</formula>
    </cfRule>
    <cfRule type="containsText" dxfId="160" priority="117" operator="containsText" text="Menor">
      <formula>NOT(ISERROR(SEARCH("Menor",P30)))</formula>
    </cfRule>
    <cfRule type="containsText" dxfId="159" priority="119" operator="containsText" text="Mayor">
      <formula>NOT(ISERROR(SEARCH("Mayor",P30)))</formula>
    </cfRule>
    <cfRule type="containsText" dxfId="158" priority="120" operator="containsText" text="Catastrófico">
      <formula>NOT(ISERROR(SEARCH("Catastrófico",P30)))</formula>
    </cfRule>
  </conditionalFormatting>
  <conditionalFormatting sqref="P33">
    <cfRule type="containsText" dxfId="157" priority="63" operator="containsText" text="Leve">
      <formula>NOT(ISERROR(SEARCH("Leve",P33)))</formula>
    </cfRule>
    <cfRule type="containsText" dxfId="156" priority="64" operator="containsText" text="Menor">
      <formula>NOT(ISERROR(SEARCH("Menor",P33)))</formula>
    </cfRule>
    <cfRule type="containsText" dxfId="155" priority="66" operator="containsText" text="Mayor">
      <formula>NOT(ISERROR(SEARCH("Mayor",P33)))</formula>
    </cfRule>
    <cfRule type="containsText" dxfId="154" priority="67" operator="containsText" text="Catastrófico">
      <formula>NOT(ISERROR(SEARCH("Catastrófico",P33)))</formula>
    </cfRule>
  </conditionalFormatting>
  <conditionalFormatting sqref="P36">
    <cfRule type="containsText" dxfId="153" priority="37" operator="containsText" text="Leve">
      <formula>NOT(ISERROR(SEARCH("Leve",P36)))</formula>
    </cfRule>
    <cfRule type="containsText" dxfId="152" priority="38" operator="containsText" text="Menor">
      <formula>NOT(ISERROR(SEARCH("Menor",P36)))</formula>
    </cfRule>
    <cfRule type="containsText" dxfId="151" priority="40" operator="containsText" text="Mayor">
      <formula>NOT(ISERROR(SEARCH("Mayor",P36)))</formula>
    </cfRule>
    <cfRule type="containsText" dxfId="150" priority="41" operator="containsText" text="Catastrófico">
      <formula>NOT(ISERROR(SEARCH("Catastrófico",P36)))</formula>
    </cfRule>
  </conditionalFormatting>
  <conditionalFormatting sqref="P15:Q15">
    <cfRule type="containsText" dxfId="149" priority="417" operator="containsText" text="Moderado">
      <formula>NOT(ISERROR(SEARCH("Moderado",P15)))</formula>
    </cfRule>
  </conditionalFormatting>
  <conditionalFormatting sqref="P18:Q18">
    <cfRule type="containsText" dxfId="148" priority="100" operator="containsText" text="Moderado">
      <formula>NOT(ISERROR(SEARCH("Moderado",P18)))</formula>
    </cfRule>
  </conditionalFormatting>
  <conditionalFormatting sqref="P21:Q21">
    <cfRule type="containsText" dxfId="147" priority="311" operator="containsText" text="Moderado">
      <formula>NOT(ISERROR(SEARCH("Moderado",P21)))</formula>
    </cfRule>
  </conditionalFormatting>
  <conditionalFormatting sqref="P24:Q24">
    <cfRule type="containsText" dxfId="146" priority="257" operator="containsText" text="Moderado">
      <formula>NOT(ISERROR(SEARCH("Moderado",P24)))</formula>
    </cfRule>
  </conditionalFormatting>
  <conditionalFormatting sqref="P27:Q27">
    <cfRule type="containsText" dxfId="145" priority="227" operator="containsText" text="Moderado">
      <formula>NOT(ISERROR(SEARCH("Moderado",P27)))</formula>
    </cfRule>
  </conditionalFormatting>
  <conditionalFormatting sqref="P30:Q30">
    <cfRule type="containsText" dxfId="144" priority="118" operator="containsText" text="Moderado">
      <formula>NOT(ISERROR(SEARCH("Moderado",P30)))</formula>
    </cfRule>
  </conditionalFormatting>
  <conditionalFormatting sqref="P33:Q33">
    <cfRule type="containsText" dxfId="143" priority="65" operator="containsText" text="Moderado">
      <formula>NOT(ISERROR(SEARCH("Moderado",P33)))</formula>
    </cfRule>
  </conditionalFormatting>
  <conditionalFormatting sqref="P36:Q36">
    <cfRule type="containsText" dxfId="142" priority="39" operator="containsText" text="Moderado">
      <formula>NOT(ISERROR(SEARCH("Moderado",P36)))</formula>
    </cfRule>
  </conditionalFormatting>
  <conditionalFormatting sqref="Q15">
    <cfRule type="containsText" dxfId="141" priority="424" operator="containsText" text="Bajo">
      <formula>NOT(ISERROR(SEARCH("Bajo",Q15)))</formula>
    </cfRule>
    <cfRule type="containsText" dxfId="140" priority="426" operator="containsText" text="Alto">
      <formula>NOT(ISERROR(SEARCH("Alto",Q15)))</formula>
    </cfRule>
    <cfRule type="containsText" dxfId="139" priority="427" operator="containsText" text="Extremo">
      <formula>NOT(ISERROR(SEARCH("Extremo",Q15)))</formula>
    </cfRule>
  </conditionalFormatting>
  <conditionalFormatting sqref="Q18">
    <cfRule type="containsText" dxfId="138" priority="103" operator="containsText" text="Bajo">
      <formula>NOT(ISERROR(SEARCH("Bajo",Q18)))</formula>
    </cfRule>
    <cfRule type="containsText" dxfId="137" priority="104" operator="containsText" text="Alto">
      <formula>NOT(ISERROR(SEARCH("Alto",Q18)))</formula>
    </cfRule>
    <cfRule type="containsText" dxfId="136" priority="105" operator="containsText" text="Extremo">
      <formula>NOT(ISERROR(SEARCH("Extremo",Q18)))</formula>
    </cfRule>
  </conditionalFormatting>
  <conditionalFormatting sqref="Q21">
    <cfRule type="containsText" dxfId="135" priority="314" operator="containsText" text="Bajo">
      <formula>NOT(ISERROR(SEARCH("Bajo",Q21)))</formula>
    </cfRule>
    <cfRule type="containsText" dxfId="134" priority="315" operator="containsText" text="Alto">
      <formula>NOT(ISERROR(SEARCH("Alto",Q21)))</formula>
    </cfRule>
    <cfRule type="containsText" dxfId="133" priority="316" operator="containsText" text="Extremo">
      <formula>NOT(ISERROR(SEARCH("Extremo",Q21)))</formula>
    </cfRule>
  </conditionalFormatting>
  <conditionalFormatting sqref="Q24">
    <cfRule type="containsText" dxfId="132" priority="260" operator="containsText" text="Bajo">
      <formula>NOT(ISERROR(SEARCH("Bajo",Q24)))</formula>
    </cfRule>
    <cfRule type="containsText" dxfId="131" priority="261" operator="containsText" text="Alto">
      <formula>NOT(ISERROR(SEARCH("Alto",Q24)))</formula>
    </cfRule>
    <cfRule type="containsText" dxfId="130" priority="262" operator="containsText" text="Extremo">
      <formula>NOT(ISERROR(SEARCH("Extremo",Q24)))</formula>
    </cfRule>
  </conditionalFormatting>
  <conditionalFormatting sqref="Q27">
    <cfRule type="containsText" dxfId="129" priority="230" operator="containsText" text="Bajo">
      <formula>NOT(ISERROR(SEARCH("Bajo",Q27)))</formula>
    </cfRule>
    <cfRule type="containsText" dxfId="128" priority="231" operator="containsText" text="Alto">
      <formula>NOT(ISERROR(SEARCH("Alto",Q27)))</formula>
    </cfRule>
    <cfRule type="containsText" dxfId="127" priority="232" operator="containsText" text="Extremo">
      <formula>NOT(ISERROR(SEARCH("Extremo",Q27)))</formula>
    </cfRule>
  </conditionalFormatting>
  <conditionalFormatting sqref="Q30">
    <cfRule type="containsText" dxfId="126" priority="121" operator="containsText" text="Bajo">
      <formula>NOT(ISERROR(SEARCH("Bajo",Q30)))</formula>
    </cfRule>
    <cfRule type="containsText" dxfId="125" priority="122" operator="containsText" text="Alto">
      <formula>NOT(ISERROR(SEARCH("Alto",Q30)))</formula>
    </cfRule>
    <cfRule type="containsText" dxfId="124" priority="123" operator="containsText" text="Extremo">
      <formula>NOT(ISERROR(SEARCH("Extremo",Q30)))</formula>
    </cfRule>
  </conditionalFormatting>
  <conditionalFormatting sqref="Q33">
    <cfRule type="containsText" dxfId="123" priority="68" operator="containsText" text="Bajo">
      <formula>NOT(ISERROR(SEARCH("Bajo",Q33)))</formula>
    </cfRule>
    <cfRule type="containsText" dxfId="122" priority="69" operator="containsText" text="Alto">
      <formula>NOT(ISERROR(SEARCH("Alto",Q33)))</formula>
    </cfRule>
    <cfRule type="containsText" dxfId="121" priority="70" operator="containsText" text="Extremo">
      <formula>NOT(ISERROR(SEARCH("Extremo",Q33)))</formula>
    </cfRule>
  </conditionalFormatting>
  <conditionalFormatting sqref="Q36">
    <cfRule type="containsText" dxfId="120" priority="42" operator="containsText" text="Bajo">
      <formula>NOT(ISERROR(SEARCH("Bajo",Q36)))</formula>
    </cfRule>
    <cfRule type="containsText" dxfId="119" priority="43" operator="containsText" text="Alto">
      <formula>NOT(ISERROR(SEARCH("Alto",Q36)))</formula>
    </cfRule>
    <cfRule type="containsText" dxfId="118" priority="44" operator="containsText" text="Extremo">
      <formula>NOT(ISERROR(SEARCH("Extremo",Q36)))</formula>
    </cfRule>
  </conditionalFormatting>
  <conditionalFormatting sqref="AM15">
    <cfRule type="containsText" dxfId="117" priority="400" operator="containsText" text="Muy Baja">
      <formula>NOT(ISERROR(SEARCH("Muy Baja",AM15)))</formula>
    </cfRule>
    <cfRule type="containsText" dxfId="116" priority="406" operator="containsText" text="Baja">
      <formula>NOT(ISERROR(SEARCH("Baja",AM15)))</formula>
    </cfRule>
    <cfRule type="containsText" dxfId="115" priority="407" operator="containsText" text="Media">
      <formula>NOT(ISERROR(SEARCH("Media",AM15)))</formula>
    </cfRule>
    <cfRule type="containsText" dxfId="114" priority="408" operator="containsText" text="Alta">
      <formula>NOT(ISERROR(SEARCH("Alta",AM15)))</formula>
    </cfRule>
    <cfRule type="containsText" dxfId="113" priority="409" operator="containsText" text="Muy Alta">
      <formula>NOT(ISERROR(SEARCH("Muy Alta",AM15)))</formula>
    </cfRule>
  </conditionalFormatting>
  <conditionalFormatting sqref="AM18">
    <cfRule type="containsText" dxfId="112" priority="93" operator="containsText" text="Muy Baja">
      <formula>NOT(ISERROR(SEARCH("Muy Baja",AM18)))</formula>
    </cfRule>
    <cfRule type="containsText" dxfId="111" priority="94" operator="containsText" text="Baja">
      <formula>NOT(ISERROR(SEARCH("Baja",AM18)))</formula>
    </cfRule>
    <cfRule type="containsText" dxfId="110" priority="95" operator="containsText" text="Media">
      <formula>NOT(ISERROR(SEARCH("Media",AM18)))</formula>
    </cfRule>
    <cfRule type="containsText" dxfId="109" priority="96" operator="containsText" text="Alta">
      <formula>NOT(ISERROR(SEARCH("Alta",AM18)))</formula>
    </cfRule>
    <cfRule type="containsText" dxfId="108" priority="97" operator="containsText" text="Muy Alta">
      <formula>NOT(ISERROR(SEARCH("Muy Alta",AM18)))</formula>
    </cfRule>
  </conditionalFormatting>
  <conditionalFormatting sqref="AM21">
    <cfRule type="containsText" dxfId="107" priority="304" operator="containsText" text="Muy Baja">
      <formula>NOT(ISERROR(SEARCH("Muy Baja",AM21)))</formula>
    </cfRule>
    <cfRule type="containsText" dxfId="106" priority="305" operator="containsText" text="Baja">
      <formula>NOT(ISERROR(SEARCH("Baja",AM21)))</formula>
    </cfRule>
    <cfRule type="containsText" dxfId="105" priority="306" operator="containsText" text="Media">
      <formula>NOT(ISERROR(SEARCH("Media",AM21)))</formula>
    </cfRule>
    <cfRule type="containsText" dxfId="104" priority="307" operator="containsText" text="Alta">
      <formula>NOT(ISERROR(SEARCH("Alta",AM21)))</formula>
    </cfRule>
    <cfRule type="containsText" dxfId="103" priority="308" operator="containsText" text="Muy Alta">
      <formula>NOT(ISERROR(SEARCH("Muy Alta",AM21)))</formula>
    </cfRule>
  </conditionalFormatting>
  <conditionalFormatting sqref="AM24">
    <cfRule type="containsText" dxfId="102" priority="250" operator="containsText" text="Muy Baja">
      <formula>NOT(ISERROR(SEARCH("Muy Baja",AM24)))</formula>
    </cfRule>
    <cfRule type="containsText" dxfId="101" priority="251" operator="containsText" text="Baja">
      <formula>NOT(ISERROR(SEARCH("Baja",AM24)))</formula>
    </cfRule>
    <cfRule type="containsText" dxfId="100" priority="252" operator="containsText" text="Media">
      <formula>NOT(ISERROR(SEARCH("Media",AM24)))</formula>
    </cfRule>
    <cfRule type="containsText" dxfId="99" priority="253" operator="containsText" text="Alta">
      <formula>NOT(ISERROR(SEARCH("Alta",AM24)))</formula>
    </cfRule>
    <cfRule type="containsText" dxfId="98" priority="254" operator="containsText" text="Muy Alta">
      <formula>NOT(ISERROR(SEARCH("Muy Alta",AM24)))</formula>
    </cfRule>
  </conditionalFormatting>
  <conditionalFormatting sqref="AM27 AN28:AN29">
    <cfRule type="containsText" dxfId="97" priority="220" operator="containsText" text="Muy Baja">
      <formula>NOT(ISERROR(SEARCH("Muy Baja",AM27)))</formula>
    </cfRule>
    <cfRule type="containsText" dxfId="96" priority="221" operator="containsText" text="Baja">
      <formula>NOT(ISERROR(SEARCH("Baja",AM27)))</formula>
    </cfRule>
    <cfRule type="containsText" dxfId="95" priority="222" operator="containsText" text="Media">
      <formula>NOT(ISERROR(SEARCH("Media",AM27)))</formula>
    </cfRule>
    <cfRule type="containsText" dxfId="94" priority="223" operator="containsText" text="Alta">
      <formula>NOT(ISERROR(SEARCH("Alta",AM27)))</formula>
    </cfRule>
    <cfRule type="containsText" dxfId="93" priority="224" operator="containsText" text="Muy Alta">
      <formula>NOT(ISERROR(SEARCH("Muy Alta",AM27)))</formula>
    </cfRule>
  </conditionalFormatting>
  <conditionalFormatting sqref="AM30 AN31:AN32">
    <cfRule type="containsText" dxfId="92" priority="111" operator="containsText" text="Muy Baja">
      <formula>NOT(ISERROR(SEARCH("Muy Baja",AM30)))</formula>
    </cfRule>
    <cfRule type="containsText" dxfId="91" priority="112" operator="containsText" text="Baja">
      <formula>NOT(ISERROR(SEARCH("Baja",AM30)))</formula>
    </cfRule>
    <cfRule type="containsText" dxfId="90" priority="113" operator="containsText" text="Media">
      <formula>NOT(ISERROR(SEARCH("Media",AM30)))</formula>
    </cfRule>
    <cfRule type="containsText" dxfId="89" priority="114" operator="containsText" text="Alta">
      <formula>NOT(ISERROR(SEARCH("Alta",AM30)))</formula>
    </cfRule>
    <cfRule type="containsText" dxfId="88" priority="115" operator="containsText" text="Muy Alta">
      <formula>NOT(ISERROR(SEARCH("Muy Alta",AM30)))</formula>
    </cfRule>
  </conditionalFormatting>
  <conditionalFormatting sqref="AM33 AN34:AN35">
    <cfRule type="containsText" dxfId="87" priority="58" operator="containsText" text="Muy Baja">
      <formula>NOT(ISERROR(SEARCH("Muy Baja",AM33)))</formula>
    </cfRule>
    <cfRule type="containsText" dxfId="86" priority="59" operator="containsText" text="Baja">
      <formula>NOT(ISERROR(SEARCH("Baja",AM33)))</formula>
    </cfRule>
    <cfRule type="containsText" dxfId="85" priority="60" operator="containsText" text="Media">
      <formula>NOT(ISERROR(SEARCH("Media",AM33)))</formula>
    </cfRule>
    <cfRule type="containsText" dxfId="84" priority="61" operator="containsText" text="Alta">
      <formula>NOT(ISERROR(SEARCH("Alta",AM33)))</formula>
    </cfRule>
    <cfRule type="containsText" dxfId="83" priority="62" operator="containsText" text="Muy Alta">
      <formula>NOT(ISERROR(SEARCH("Muy Alta",AM33)))</formula>
    </cfRule>
  </conditionalFormatting>
  <conditionalFormatting sqref="AM36 AN37:AN38">
    <cfRule type="containsText" dxfId="82" priority="32" operator="containsText" text="Muy Baja">
      <formula>NOT(ISERROR(SEARCH("Muy Baja",AM36)))</formula>
    </cfRule>
    <cfRule type="containsText" dxfId="81" priority="33" operator="containsText" text="Baja">
      <formula>NOT(ISERROR(SEARCH("Baja",AM36)))</formula>
    </cfRule>
    <cfRule type="containsText" dxfId="80" priority="34" operator="containsText" text="Media">
      <formula>NOT(ISERROR(SEARCH("Media",AM36)))</formula>
    </cfRule>
    <cfRule type="containsText" dxfId="79" priority="35" operator="containsText" text="Alta">
      <formula>NOT(ISERROR(SEARCH("Alta",AM36)))</formula>
    </cfRule>
    <cfRule type="containsText" dxfId="78" priority="36" operator="containsText" text="Muy Alta">
      <formula>NOT(ISERROR(SEARCH("Muy Alta",AM36)))</formula>
    </cfRule>
  </conditionalFormatting>
  <conditionalFormatting sqref="AP15">
    <cfRule type="containsText" dxfId="77" priority="371" operator="containsText" text="Leve">
      <formula>NOT(ISERROR(SEARCH("Leve",AP15)))</formula>
    </cfRule>
    <cfRule type="containsText" dxfId="76" priority="372" operator="containsText" text="Menor">
      <formula>NOT(ISERROR(SEARCH("Menor",AP15)))</formula>
    </cfRule>
    <cfRule type="containsText" dxfId="75" priority="373" operator="containsText" text="Moderado">
      <formula>NOT(ISERROR(SEARCH("Moderado",AP15)))</formula>
    </cfRule>
    <cfRule type="containsText" dxfId="74" priority="374" operator="containsText" text="Mayor">
      <formula>NOT(ISERROR(SEARCH("Mayor",AP15)))</formula>
    </cfRule>
    <cfRule type="containsText" dxfId="73" priority="375" operator="containsText" text="Catastrófico">
      <formula>NOT(ISERROR(SEARCH("Catastrófico",AP15)))</formula>
    </cfRule>
  </conditionalFormatting>
  <conditionalFormatting sqref="AP18">
    <cfRule type="containsText" dxfId="72" priority="83" operator="containsText" text="Leve">
      <formula>NOT(ISERROR(SEARCH("Leve",AP18)))</formula>
    </cfRule>
    <cfRule type="containsText" dxfId="71" priority="84" operator="containsText" text="Menor">
      <formula>NOT(ISERROR(SEARCH("Menor",AP18)))</formula>
    </cfRule>
    <cfRule type="containsText" dxfId="70" priority="85" operator="containsText" text="Moderado">
      <formula>NOT(ISERROR(SEARCH("Moderado",AP18)))</formula>
    </cfRule>
    <cfRule type="containsText" dxfId="69" priority="86" operator="containsText" text="Mayor">
      <formula>NOT(ISERROR(SEARCH("Mayor",AP18)))</formula>
    </cfRule>
    <cfRule type="containsText" dxfId="68" priority="87" operator="containsText" text="Catastrófico">
      <formula>NOT(ISERROR(SEARCH("Catastrófico",AP18)))</formula>
    </cfRule>
  </conditionalFormatting>
  <conditionalFormatting sqref="AP21">
    <cfRule type="containsText" dxfId="67" priority="290" operator="containsText" text="Leve">
      <formula>NOT(ISERROR(SEARCH("Leve",AP21)))</formula>
    </cfRule>
    <cfRule type="containsText" dxfId="66" priority="291" operator="containsText" text="Menor">
      <formula>NOT(ISERROR(SEARCH("Menor",AP21)))</formula>
    </cfRule>
    <cfRule type="containsText" dxfId="65" priority="293" operator="containsText" text="Mayor">
      <formula>NOT(ISERROR(SEARCH("Mayor",AP21)))</formula>
    </cfRule>
    <cfRule type="containsText" dxfId="64" priority="294" operator="containsText" text="Catastrófico">
      <formula>NOT(ISERROR(SEARCH("Catastrófico",AP21)))</formula>
    </cfRule>
  </conditionalFormatting>
  <conditionalFormatting sqref="AP24 AP27">
    <cfRule type="containsText" dxfId="63" priority="236" operator="containsText" text="Leve">
      <formula>NOT(ISERROR(SEARCH("Leve",AP24)))</formula>
    </cfRule>
    <cfRule type="containsText" dxfId="62" priority="237" operator="containsText" text="Menor">
      <formula>NOT(ISERROR(SEARCH("Menor",AP24)))</formula>
    </cfRule>
    <cfRule type="containsText" dxfId="61" priority="239" operator="containsText" text="Mayor">
      <formula>NOT(ISERROR(SEARCH("Mayor",AP24)))</formula>
    </cfRule>
    <cfRule type="containsText" dxfId="60" priority="240" operator="containsText" text="Catastrófico">
      <formula>NOT(ISERROR(SEARCH("Catastrófico",AP24)))</formula>
    </cfRule>
  </conditionalFormatting>
  <conditionalFormatting sqref="AP30">
    <cfRule type="containsText" dxfId="59" priority="124" operator="containsText" text="Leve">
      <formula>NOT(ISERROR(SEARCH("Leve",AP30)))</formula>
    </cfRule>
    <cfRule type="containsText" dxfId="58" priority="125" operator="containsText" text="Menor">
      <formula>NOT(ISERROR(SEARCH("Menor",AP30)))</formula>
    </cfRule>
    <cfRule type="containsText" dxfId="57" priority="127" operator="containsText" text="Mayor">
      <formula>NOT(ISERROR(SEARCH("Mayor",AP30)))</formula>
    </cfRule>
    <cfRule type="containsText" dxfId="56" priority="128" operator="containsText" text="Catastrófico">
      <formula>NOT(ISERROR(SEARCH("Catastrófico",AP30)))</formula>
    </cfRule>
  </conditionalFormatting>
  <conditionalFormatting sqref="AP33">
    <cfRule type="containsText" dxfId="55" priority="71" operator="containsText" text="Leve">
      <formula>NOT(ISERROR(SEARCH("Leve",AP33)))</formula>
    </cfRule>
    <cfRule type="containsText" dxfId="54" priority="72" operator="containsText" text="Menor">
      <formula>NOT(ISERROR(SEARCH("Menor",AP33)))</formula>
    </cfRule>
    <cfRule type="containsText" dxfId="53" priority="74" operator="containsText" text="Mayor">
      <formula>NOT(ISERROR(SEARCH("Mayor",AP33)))</formula>
    </cfRule>
    <cfRule type="containsText" dxfId="52" priority="75" operator="containsText" text="Catastrófico">
      <formula>NOT(ISERROR(SEARCH("Catastrófico",AP33)))</formula>
    </cfRule>
  </conditionalFormatting>
  <conditionalFormatting sqref="AP36">
    <cfRule type="containsText" dxfId="51" priority="45" operator="containsText" text="Leve">
      <formula>NOT(ISERROR(SEARCH("Leve",AP36)))</formula>
    </cfRule>
    <cfRule type="containsText" dxfId="50" priority="46" operator="containsText" text="Menor">
      <formula>NOT(ISERROR(SEARCH("Menor",AP36)))</formula>
    </cfRule>
    <cfRule type="containsText" dxfId="49" priority="48" operator="containsText" text="Mayor">
      <formula>NOT(ISERROR(SEARCH("Mayor",AP36)))</formula>
    </cfRule>
    <cfRule type="containsText" dxfId="48" priority="49" operator="containsText" text="Catastrófico">
      <formula>NOT(ISERROR(SEARCH("Catastrófico",AP36)))</formula>
    </cfRule>
  </conditionalFormatting>
  <conditionalFormatting sqref="AP21:AQ21">
    <cfRule type="containsText" dxfId="47" priority="292" operator="containsText" text="Moderado">
      <formula>NOT(ISERROR(SEARCH("Moderado",AP21)))</formula>
    </cfRule>
  </conditionalFormatting>
  <conditionalFormatting sqref="AP24:AQ24 AP27:AQ27">
    <cfRule type="containsText" dxfId="46" priority="238" operator="containsText" text="Moderado">
      <formula>NOT(ISERROR(SEARCH("Moderado",AP24)))</formula>
    </cfRule>
  </conditionalFormatting>
  <conditionalFormatting sqref="AP30:AQ30">
    <cfRule type="containsText" dxfId="45" priority="126" operator="containsText" text="Moderado">
      <formula>NOT(ISERROR(SEARCH("Moderado",AP30)))</formula>
    </cfRule>
  </conditionalFormatting>
  <conditionalFormatting sqref="AP33:AQ33">
    <cfRule type="containsText" dxfId="44" priority="73" operator="containsText" text="Moderado">
      <formula>NOT(ISERROR(SEARCH("Moderado",AP33)))</formula>
    </cfRule>
  </conditionalFormatting>
  <conditionalFormatting sqref="AP36:AQ36">
    <cfRule type="containsText" dxfId="43" priority="47" operator="containsText" text="Moderado">
      <formula>NOT(ISERROR(SEARCH("Moderado",AP36)))</formula>
    </cfRule>
  </conditionalFormatting>
  <conditionalFormatting sqref="AQ15 AQ21 AQ24 AQ27">
    <cfRule type="containsText" dxfId="42" priority="296" operator="containsText" text="Bajo">
      <formula>NOT(ISERROR(SEARCH("Bajo",AQ15)))</formula>
    </cfRule>
    <cfRule type="containsText" dxfId="41" priority="297" operator="containsText" text="Alto">
      <formula>NOT(ISERROR(SEARCH("Alto",AQ15)))</formula>
    </cfRule>
    <cfRule type="containsText" dxfId="40" priority="298" operator="containsText" text="Extremo">
      <formula>NOT(ISERROR(SEARCH("Extremo",AQ15)))</formula>
    </cfRule>
  </conditionalFormatting>
  <conditionalFormatting sqref="AQ15">
    <cfRule type="containsText" dxfId="39" priority="295" operator="containsText" text="Moderado">
      <formula>NOT(ISERROR(SEARCH("Moderado",AQ15)))</formula>
    </cfRule>
  </conditionalFormatting>
  <conditionalFormatting sqref="AQ18">
    <cfRule type="containsText" dxfId="38" priority="79" operator="containsText" text="Moderado">
      <formula>NOT(ISERROR(SEARCH("Moderado",AQ18)))</formula>
    </cfRule>
    <cfRule type="containsText" dxfId="37" priority="80" operator="containsText" text="Bajo">
      <formula>NOT(ISERROR(SEARCH("Bajo",AQ18)))</formula>
    </cfRule>
    <cfRule type="containsText" dxfId="36" priority="81" operator="containsText" text="Alto">
      <formula>NOT(ISERROR(SEARCH("Alto",AQ18)))</formula>
    </cfRule>
    <cfRule type="containsText" dxfId="35" priority="82" operator="containsText" text="Extremo">
      <formula>NOT(ISERROR(SEARCH("Extremo",AQ18)))</formula>
    </cfRule>
  </conditionalFormatting>
  <conditionalFormatting sqref="AQ30">
    <cfRule type="containsText" dxfId="34" priority="129" operator="containsText" text="Bajo">
      <formula>NOT(ISERROR(SEARCH("Bajo",AQ30)))</formula>
    </cfRule>
    <cfRule type="containsText" dxfId="33" priority="130" operator="containsText" text="Alto">
      <formula>NOT(ISERROR(SEARCH("Alto",AQ30)))</formula>
    </cfRule>
    <cfRule type="containsText" dxfId="32" priority="131" operator="containsText" text="Extremo">
      <formula>NOT(ISERROR(SEARCH("Extremo",AQ30)))</formula>
    </cfRule>
  </conditionalFormatting>
  <conditionalFormatting sqref="AQ33">
    <cfRule type="containsText" dxfId="31" priority="76" operator="containsText" text="Bajo">
      <formula>NOT(ISERROR(SEARCH("Bajo",AQ33)))</formula>
    </cfRule>
    <cfRule type="containsText" dxfId="30" priority="77" operator="containsText" text="Alto">
      <formula>NOT(ISERROR(SEARCH("Alto",AQ33)))</formula>
    </cfRule>
    <cfRule type="containsText" dxfId="29" priority="78" operator="containsText" text="Extremo">
      <formula>NOT(ISERROR(SEARCH("Extremo",AQ33)))</formula>
    </cfRule>
  </conditionalFormatting>
  <conditionalFormatting sqref="AQ36">
    <cfRule type="containsText" dxfId="28" priority="50" operator="containsText" text="Bajo">
      <formula>NOT(ISERROR(SEARCH("Bajo",AQ36)))</formula>
    </cfRule>
    <cfRule type="containsText" dxfId="27" priority="51" operator="containsText" text="Alto">
      <formula>NOT(ISERROR(SEARCH("Alto",AQ36)))</formula>
    </cfRule>
    <cfRule type="containsText" dxfId="26" priority="52" operator="containsText" text="Extremo">
      <formula>NOT(ISERROR(SEARCH("Extremo",AQ36)))</formula>
    </cfRule>
  </conditionalFormatting>
  <conditionalFormatting sqref="N39">
    <cfRule type="containsText" dxfId="25" priority="1" operator="containsText" text="Muy Baja">
      <formula>NOT(ISERROR(SEARCH("Muy Baja",N39)))</formula>
    </cfRule>
    <cfRule type="containsText" dxfId="24" priority="2" operator="containsText" text="Baja">
      <formula>NOT(ISERROR(SEARCH("Baja",N39)))</formula>
    </cfRule>
    <cfRule type="containsText" dxfId="23" priority="3" operator="containsText" text="Media">
      <formula>NOT(ISERROR(SEARCH("Media",N39)))</formula>
    </cfRule>
    <cfRule type="containsText" dxfId="22" priority="4" operator="containsText" text="Alta">
      <formula>NOT(ISERROR(SEARCH("Alta",N39)))</formula>
    </cfRule>
    <cfRule type="containsText" dxfId="21" priority="5" operator="containsText" text="Muy Alta">
      <formula>NOT(ISERROR(SEARCH("Muy Alta",N39)))</formula>
    </cfRule>
  </conditionalFormatting>
  <conditionalFormatting sqref="P39">
    <cfRule type="containsText" dxfId="20" priority="11" operator="containsText" text="Leve">
      <formula>NOT(ISERROR(SEARCH("Leve",P39)))</formula>
    </cfRule>
    <cfRule type="containsText" dxfId="19" priority="12" operator="containsText" text="Menor">
      <formula>NOT(ISERROR(SEARCH("Menor",P39)))</formula>
    </cfRule>
    <cfRule type="containsText" dxfId="18" priority="14" operator="containsText" text="Mayor">
      <formula>NOT(ISERROR(SEARCH("Mayor",P39)))</formula>
    </cfRule>
    <cfRule type="containsText" dxfId="17" priority="15" operator="containsText" text="Catastrófico">
      <formula>NOT(ISERROR(SEARCH("Catastrófico",P39)))</formula>
    </cfRule>
  </conditionalFormatting>
  <conditionalFormatting sqref="P39:Q39">
    <cfRule type="containsText" dxfId="16" priority="13" operator="containsText" text="Moderado">
      <formula>NOT(ISERROR(SEARCH("Moderado",P39)))</formula>
    </cfRule>
  </conditionalFormatting>
  <conditionalFormatting sqref="Q39">
    <cfRule type="containsText" dxfId="15" priority="16" operator="containsText" text="Bajo">
      <formula>NOT(ISERROR(SEARCH("Bajo",Q39)))</formula>
    </cfRule>
    <cfRule type="containsText" dxfId="14" priority="17" operator="containsText" text="Alto">
      <formula>NOT(ISERROR(SEARCH("Alto",Q39)))</formula>
    </cfRule>
    <cfRule type="containsText" dxfId="13" priority="18" operator="containsText" text="Extremo">
      <formula>NOT(ISERROR(SEARCH("Extremo",Q39)))</formula>
    </cfRule>
  </conditionalFormatting>
  <conditionalFormatting sqref="AM39 AN40:AN41">
    <cfRule type="containsText" dxfId="12" priority="6" operator="containsText" text="Muy Baja">
      <formula>NOT(ISERROR(SEARCH("Muy Baja",AM39)))</formula>
    </cfRule>
    <cfRule type="containsText" dxfId="11" priority="7" operator="containsText" text="Baja">
      <formula>NOT(ISERROR(SEARCH("Baja",AM39)))</formula>
    </cfRule>
    <cfRule type="containsText" dxfId="10" priority="8" operator="containsText" text="Media">
      <formula>NOT(ISERROR(SEARCH("Media",AM39)))</formula>
    </cfRule>
    <cfRule type="containsText" dxfId="9" priority="9" operator="containsText" text="Alta">
      <formula>NOT(ISERROR(SEARCH("Alta",AM39)))</formula>
    </cfRule>
    <cfRule type="containsText" dxfId="8" priority="10" operator="containsText" text="Muy Alta">
      <formula>NOT(ISERROR(SEARCH("Muy Alta",AM39)))</formula>
    </cfRule>
  </conditionalFormatting>
  <conditionalFormatting sqref="AP39">
    <cfRule type="containsText" dxfId="7" priority="19" operator="containsText" text="Leve">
      <formula>NOT(ISERROR(SEARCH("Leve",AP39)))</formula>
    </cfRule>
    <cfRule type="containsText" dxfId="6" priority="20" operator="containsText" text="Menor">
      <formula>NOT(ISERROR(SEARCH("Menor",AP39)))</formula>
    </cfRule>
    <cfRule type="containsText" dxfId="5" priority="22" operator="containsText" text="Mayor">
      <formula>NOT(ISERROR(SEARCH("Mayor",AP39)))</formula>
    </cfRule>
    <cfRule type="containsText" dxfId="4" priority="23" operator="containsText" text="Catastrófico">
      <formula>NOT(ISERROR(SEARCH("Catastrófico",AP39)))</formula>
    </cfRule>
  </conditionalFormatting>
  <conditionalFormatting sqref="AP39:AQ39">
    <cfRule type="containsText" dxfId="3" priority="21" operator="containsText" text="Moderado">
      <formula>NOT(ISERROR(SEARCH("Moderado",AP39)))</formula>
    </cfRule>
  </conditionalFormatting>
  <conditionalFormatting sqref="AQ39">
    <cfRule type="containsText" dxfId="2" priority="24" operator="containsText" text="Bajo">
      <formula>NOT(ISERROR(SEARCH("Bajo",AQ39)))</formula>
    </cfRule>
    <cfRule type="containsText" dxfId="1" priority="25" operator="containsText" text="Alto">
      <formula>NOT(ISERROR(SEARCH("Alto",AQ39)))</formula>
    </cfRule>
    <cfRule type="containsText" dxfId="0" priority="26" operator="containsText" text="Extremo">
      <formula>NOT(ISERROR(SEARCH("Extremo",AQ39)))</formula>
    </cfRule>
  </conditionalFormatting>
  <dataValidations count="17">
    <dataValidation type="list" allowBlank="1" showInputMessage="1" showErrorMessage="1" error="Seleccione un area de impacto" sqref="D21:D41" xr:uid="{00000000-0002-0000-0000-000005000000}">
      <formula1>"afectación económica,afectación reputacional,afectación económica y reputacional"</formula1>
    </dataValidation>
    <dataValidation type="list" allowBlank="1" showInputMessage="1" showErrorMessage="1" error="Seleccione un tipo de riesgo" sqref="I21:I41" xr:uid="{00000000-0002-0000-0000-00000E000000}">
      <formula1>"Gestión,Corrupción,Seguridad de la Información,Ambiental,Laboral,Fiscal"</formula1>
    </dataValidation>
    <dataValidation type="list" allowBlank="1" showInputMessage="1" showErrorMessage="1" error="Seleccione un area de impacto" sqref="D15:D20" xr:uid="{00000000-0002-0000-0000-00000F000000}">
      <formula1>"afectación económica,afectación reputacional,afectación económica y reputacional,efecto dañoso"</formula1>
    </dataValidation>
    <dataValidation type="list" allowBlank="1" showInputMessage="1" showErrorMessage="1" error="Seleccione un tipo de riesgo" sqref="I15:I20" xr:uid="{00000000-0002-0000-0000-000010000000}">
      <formula1>"Gestión,Corrupción,Seguridad de la Información,Ambiental,Seguridad y Salud en el Trabajo,Fiscal"</formula1>
    </dataValidation>
    <dataValidation type="list" allowBlank="1" showInputMessage="1" showErrorMessage="1" sqref="AE15:AE41" xr:uid="{00000000-0002-0000-0000-000000000000}">
      <formula1>"Documentado,Sin documentar"</formula1>
    </dataValidation>
    <dataValidation type="list" allowBlank="1" showInputMessage="1" showErrorMessage="1" sqref="AG15:AG41" xr:uid="{00000000-0002-0000-0000-000001000000}">
      <formula1>"Continua,Aleatoria"</formula1>
    </dataValidation>
    <dataValidation type="list" allowBlank="1" showInputMessage="1" showErrorMessage="1" sqref="AI15:AI41" xr:uid="{00000000-0002-0000-0000-000002000000}">
      <formula1>"Con registro,Sin registro"</formula1>
    </dataValidation>
    <dataValidation type="list" allowBlank="1" showInputMessage="1" showErrorMessage="1" sqref="AC15:AC41" xr:uid="{00000000-0002-0000-0000-000003000000}">
      <formula1>"Automático,Manual"</formula1>
    </dataValidation>
    <dataValidation type="list" allowBlank="1" showInputMessage="1" showErrorMessage="1" error="Seleccione un factor de riesgo" sqref="C15:C41" xr:uid="{00000000-0002-0000-0000-000004000000}">
      <formula1>"Procesos,Talento humano,Tecnología,Infraestructura,Evento externo"</formula1>
    </dataValidation>
    <dataValidation type="list" allowBlank="1" showInputMessage="1" showErrorMessage="1" error="Seleccione una clasificación del riesgo" sqref="J15:J41" xr:uid="{00000000-0002-0000-0000-000006000000}">
      <mc:AlternateContent xmlns:x12ac="http://schemas.microsoft.com/office/spreadsheetml/2011/1/ac" xmlns:mc="http://schemas.openxmlformats.org/markup-compatibility/2006">
        <mc:Choice Requires="x12ac">
          <x12ac:list>Ejecución y administración de procesos,Fraude externo,Fraude interno,Fallas tecnológicas,Relaciones laborales,"Usuarios, productos y prácticas",Daños a activos fijos/eventos externos</x12ac:list>
        </mc:Choice>
        <mc:Fallback>
          <formula1>"Ejecución y administración de procesos,Fraude externo,Fraude interno,Fallas tecnológicas,Relaciones laborales,Usuarios, productos y prácticas,Daños a activos fijos/eventos externos"</formula1>
        </mc:Fallback>
      </mc:AlternateContent>
    </dataValidation>
    <dataValidation type="list" allowBlank="1" showInputMessage="1" showErrorMessage="1" error="Seleccione una frecuencia de la actividad en un periodo de un año" sqref="K15:K41" xr:uid="{00000000-0002-0000-0000-000007000000}">
      <formula1>"Máximo 2 veces,Entre 3 a 24 veces,Entre 24 a 500 veces,Entre 500 a 5000 veces,Mas de 5000 veces"</formula1>
    </dataValidation>
    <dataValidation type="list" allowBlank="1" showInputMessage="1" showErrorMessage="1" error="Seleccione una afectación económica y/o reputacional" sqref="L15:L41" xr:uid="{00000000-0002-0000-0000-000008000000}">
      <formula1>"Menor a 10 SMLMV o afectación a un área/proceso,Entre 10 y 50 SMLMV o afectación interna,Entre 50 y 100 SMLMV o afectación con algunos usuarios,Entre 100 y 500 SMLMV o fectación a nivel municipal/departamental,Mayor a 500 SMLMV o afectación nacional"</formula1>
    </dataValidation>
    <dataValidation type="list" allowBlank="1" showInputMessage="1" showErrorMessage="1" error="Seleccione una opción de tratamiento" sqref="R15:R41" xr:uid="{00000000-0002-0000-0000-000009000000}">
      <formula1>"Aceptar,Evitar,Compartir / Transferir,Reducir"</formula1>
    </dataValidation>
    <dataValidation type="list" allowBlank="1" showInputMessage="1" showErrorMessage="1" error="Seleccione si la posible afectación, cuenta con seguro o póliza" sqref="S15:S41" xr:uid="{00000000-0002-0000-0000-00000A000000}">
      <formula1>"Si,No"</formula1>
    </dataValidation>
    <dataValidation type="decimal" allowBlank="1" showInputMessage="1" showErrorMessage="1" error="Digite el porcentaje de la cobertura del seguro o póliza" sqref="T15:T41" xr:uid="{00000000-0002-0000-0000-00000B000000}">
      <formula1>0</formula1>
      <formula2>1</formula2>
    </dataValidation>
    <dataValidation type="list" allowBlank="1" showInputMessage="1" showErrorMessage="1" error="Seleccione el tipo de control" sqref="AA15:AA41" xr:uid="{00000000-0002-0000-0000-00000C000000}">
      <formula1>"Preventivo,Detectivo,Correctivo"</formula1>
    </dataValidation>
    <dataValidation type="list" allowBlank="1" showInputMessage="1" showErrorMessage="1" error="Seleccione el estado del plan de tratamiento" sqref="BC15:BC41" xr:uid="{00000000-0002-0000-0000-00000D000000}">
      <formula1>"En implementación,En ejecución,En seguimiento,Terminado"</formula1>
    </dataValidation>
  </dataValidation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Joan Castro Montealegre</dc:creator>
  <cp:lastModifiedBy>SARA LUCIA SLRB. RIVEROS BONILLA</cp:lastModifiedBy>
  <dcterms:created xsi:type="dcterms:W3CDTF">2023-04-12T21:27:57Z</dcterms:created>
  <dcterms:modified xsi:type="dcterms:W3CDTF">2025-03-11T16:22:39Z</dcterms:modified>
</cp:coreProperties>
</file>