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RIESGOS\Matriz Riesgos y oportunidades\"/>
    </mc:Choice>
  </mc:AlternateContent>
  <workbookProtection workbookAlgorithmName="SHA-512" workbookHashValue="7FV9QrrMqIO04vwe/v/Ng50WvCB4Tev1DW/raL7lBtS7jHKw6EZvdvtENU3vfZTcpapK4NfcXFTnflsZt5i4wg==" workbookSaltValue="KK0yApDrjIkQnbzpqiIBJg==" workbookSpinCount="100000" lockStructure="1"/>
  <bookViews>
    <workbookView xWindow="0" yWindow="0" windowWidth="15360" windowHeight="7620"/>
  </bookViews>
  <sheets>
    <sheet name="Hoja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28" i="1" l="1"/>
  <c r="G24" i="1"/>
  <c r="M24" i="1"/>
  <c r="N24" i="1" s="1"/>
  <c r="Q24" i="1" s="1"/>
  <c r="O24" i="1"/>
  <c r="P24" i="1"/>
  <c r="Y24" i="1"/>
  <c r="AB24" i="1"/>
  <c r="AD24" i="1"/>
  <c r="AF24" i="1"/>
  <c r="AH24" i="1"/>
  <c r="AJ24" i="1"/>
  <c r="AN24" i="1"/>
  <c r="Y25" i="1"/>
  <c r="AB25" i="1"/>
  <c r="AD25" i="1"/>
  <c r="AF25" i="1"/>
  <c r="AH25" i="1"/>
  <c r="AJ25" i="1"/>
  <c r="AN25" i="1"/>
  <c r="Y26" i="1"/>
  <c r="AB26" i="1"/>
  <c r="AD26" i="1"/>
  <c r="AF26" i="1"/>
  <c r="AH26" i="1"/>
  <c r="AJ26" i="1"/>
  <c r="AN26" i="1"/>
  <c r="Y21" i="1"/>
  <c r="Y22" i="1"/>
  <c r="Y27" i="1"/>
  <c r="Y29" i="1"/>
  <c r="Y23" i="1"/>
  <c r="AO24" i="1" l="1"/>
  <c r="AP24" i="1" s="1"/>
  <c r="AK24" i="1"/>
  <c r="AK25" i="1" s="1"/>
  <c r="AK26" i="1" s="1"/>
  <c r="AL24" i="1" l="1"/>
  <c r="AM24" i="1" s="1"/>
  <c r="AQ24" i="1" l="1"/>
  <c r="Y20" i="1" l="1"/>
  <c r="Y19" i="1"/>
  <c r="Y18" i="1"/>
  <c r="G21" i="1"/>
  <c r="G18" i="1"/>
  <c r="Y17" i="1"/>
  <c r="AJ29" i="1" l="1"/>
  <c r="AH29" i="1"/>
  <c r="AF29" i="1"/>
  <c r="AD29" i="1"/>
  <c r="AB29" i="1"/>
  <c r="AJ28" i="1"/>
  <c r="AH28" i="1"/>
  <c r="AF28" i="1"/>
  <c r="AD28" i="1"/>
  <c r="AB28" i="1"/>
  <c r="AJ27" i="1"/>
  <c r="AH27" i="1"/>
  <c r="AF27" i="1"/>
  <c r="AD27" i="1"/>
  <c r="AB27" i="1"/>
  <c r="P27" i="1"/>
  <c r="O27" i="1"/>
  <c r="AN27" i="1" s="1"/>
  <c r="AN28" i="1" s="1"/>
  <c r="M27" i="1"/>
  <c r="G27" i="1"/>
  <c r="AN29" i="1" l="1"/>
  <c r="AO27" i="1" s="1"/>
  <c r="AP27" i="1" s="1"/>
  <c r="N27" i="1"/>
  <c r="Q27" i="1" s="1"/>
  <c r="AK27" i="1"/>
  <c r="AK28" i="1" s="1"/>
  <c r="AK29" i="1" s="1"/>
  <c r="AL27" i="1" l="1"/>
  <c r="AM27" i="1" s="1"/>
  <c r="AQ27" i="1" s="1"/>
  <c r="AD15" i="1" l="1"/>
  <c r="AD16" i="1"/>
  <c r="AD17" i="1"/>
  <c r="AB15" i="1"/>
  <c r="AB16" i="1"/>
  <c r="AB17" i="1"/>
  <c r="G15" i="1" l="1"/>
  <c r="Y16" i="1"/>
  <c r="Y15" i="1" l="1"/>
  <c r="AJ23" i="1" l="1"/>
  <c r="AH23" i="1"/>
  <c r="AF23" i="1"/>
  <c r="AD23" i="1"/>
  <c r="AB23" i="1"/>
  <c r="AJ22" i="1"/>
  <c r="AH22" i="1"/>
  <c r="AF22" i="1"/>
  <c r="AD22" i="1"/>
  <c r="AB22" i="1"/>
  <c r="AJ21" i="1"/>
  <c r="AH21" i="1"/>
  <c r="AF21" i="1"/>
  <c r="AD21" i="1"/>
  <c r="AB21" i="1"/>
  <c r="P21" i="1"/>
  <c r="O21" i="1"/>
  <c r="AN21" i="1" s="1"/>
  <c r="AN22" i="1" s="1"/>
  <c r="M21" i="1"/>
  <c r="AJ20" i="1"/>
  <c r="AH20" i="1"/>
  <c r="AF20" i="1"/>
  <c r="AD20" i="1"/>
  <c r="AB20" i="1"/>
  <c r="AJ19" i="1"/>
  <c r="AH19" i="1"/>
  <c r="AF19" i="1"/>
  <c r="AD19" i="1"/>
  <c r="AB19" i="1"/>
  <c r="AJ18" i="1"/>
  <c r="AH18" i="1"/>
  <c r="AF18" i="1"/>
  <c r="AD18" i="1"/>
  <c r="AB18" i="1"/>
  <c r="P18" i="1"/>
  <c r="O18" i="1"/>
  <c r="AN18" i="1" s="1"/>
  <c r="AN19" i="1" s="1"/>
  <c r="AN20" i="1" s="1"/>
  <c r="M18" i="1"/>
  <c r="AN23" i="1" l="1"/>
  <c r="AO21" i="1" s="1"/>
  <c r="AP21" i="1" s="1"/>
  <c r="N21" i="1"/>
  <c r="Q21" i="1" s="1"/>
  <c r="AK21" i="1"/>
  <c r="AK22" i="1" s="1"/>
  <c r="AK23" i="1" s="1"/>
  <c r="AK18" i="1"/>
  <c r="AK19" i="1" s="1"/>
  <c r="AK20" i="1" s="1"/>
  <c r="AO18" i="1"/>
  <c r="AP18" i="1" s="1"/>
  <c r="N18" i="1"/>
  <c r="Q18" i="1" s="1"/>
  <c r="AL21" i="1" l="1"/>
  <c r="AM21" i="1" s="1"/>
  <c r="AQ21" i="1" l="1"/>
  <c r="AL18" i="1"/>
  <c r="AJ17" i="1"/>
  <c r="AJ16" i="1"/>
  <c r="AJ15" i="1"/>
  <c r="AH15" i="1"/>
  <c r="AF15" i="1"/>
  <c r="P15" i="1"/>
  <c r="O15" i="1"/>
  <c r="AN15" i="1" s="1"/>
  <c r="AN16" i="1" s="1"/>
  <c r="AN17" i="1" s="1"/>
  <c r="M15" i="1"/>
  <c r="N15" i="1" l="1"/>
  <c r="Q15" i="1" s="1"/>
  <c r="AK15" i="1"/>
  <c r="AM18" i="1"/>
  <c r="AQ18" i="1" s="1"/>
  <c r="AK16" i="1" l="1"/>
  <c r="AK17" i="1" s="1"/>
  <c r="AO15" i="1"/>
  <c r="AP15" i="1" s="1"/>
  <c r="AL15" i="1" l="1"/>
  <c r="AM15" i="1" l="1"/>
  <c r="AQ15" i="1" s="1"/>
</calcChain>
</file>

<file path=xl/sharedStrings.xml><?xml version="1.0" encoding="utf-8"?>
<sst xmlns="http://schemas.openxmlformats.org/spreadsheetml/2006/main" count="378" uniqueCount="226">
  <si>
    <t>INSTITUTO DE FINANCIAMIENTO, PROMOCIÓN Y DESARROLLO DE IBAGUÉ - INFIBAGUÉ -</t>
  </si>
  <si>
    <t>CODIGO: FOR-GR-001</t>
  </si>
  <si>
    <t>MAPA DE RIESGOS Y OPORTUNIDADES POR PROCESO</t>
  </si>
  <si>
    <t>Página 1 de 1</t>
  </si>
  <si>
    <t>VERSIÓN: 04</t>
  </si>
  <si>
    <t>Descripción del Riesgo</t>
  </si>
  <si>
    <t xml:space="preserve">Causa(s) Raíz </t>
  </si>
  <si>
    <t>Area(s) de impacto</t>
  </si>
  <si>
    <t>Factor(es) de Riesgo</t>
  </si>
  <si>
    <t>Clasificación del riesgo</t>
  </si>
  <si>
    <t>Responsable</t>
  </si>
  <si>
    <t>Estado</t>
  </si>
  <si>
    <t>Implementación</t>
  </si>
  <si>
    <t>Documentación</t>
  </si>
  <si>
    <t>Frecuencia</t>
  </si>
  <si>
    <t>Evidencia</t>
  </si>
  <si>
    <t>Proceso:</t>
  </si>
  <si>
    <t>Objetivo:</t>
  </si>
  <si>
    <t>No. control</t>
  </si>
  <si>
    <t>Identificación del riesgo</t>
  </si>
  <si>
    <t>Actividad(es) / Punto(s) de Riesgo</t>
  </si>
  <si>
    <t>Zona de riesgo inherente</t>
  </si>
  <si>
    <t>Impacto inherente</t>
  </si>
  <si>
    <t>Probabilidad inherente</t>
  </si>
  <si>
    <t>Frecuencia de la actividad 
(por año)</t>
  </si>
  <si>
    <t>Tipo de control</t>
  </si>
  <si>
    <t>No. Plan de acción</t>
  </si>
  <si>
    <t xml:space="preserve">Fecha implementación </t>
  </si>
  <si>
    <t>Valoración del riesgo</t>
  </si>
  <si>
    <t>Probabilidad residual</t>
  </si>
  <si>
    <t>Impacto residual</t>
  </si>
  <si>
    <t>Zona de riesgo residual</t>
  </si>
  <si>
    <t>Atributos de eficiencia</t>
  </si>
  <si>
    <t>Atributos informativos</t>
  </si>
  <si>
    <t>R1</t>
  </si>
  <si>
    <t>Referencia</t>
  </si>
  <si>
    <t>Cobertura del seguro o la póliza</t>
  </si>
  <si>
    <t>Indicador</t>
  </si>
  <si>
    <t>Resultado</t>
  </si>
  <si>
    <t xml:space="preserve">Denominación </t>
  </si>
  <si>
    <t>Descripción</t>
  </si>
  <si>
    <t>Fecha</t>
  </si>
  <si>
    <t>Acción</t>
  </si>
  <si>
    <t>Complemento</t>
  </si>
  <si>
    <t>Descripcion del control</t>
  </si>
  <si>
    <t>Evidencia(s) y/o soporte(s)</t>
  </si>
  <si>
    <t>Responsable(s)</t>
  </si>
  <si>
    <t>Responsable:</t>
  </si>
  <si>
    <t>Recursos necesarios</t>
  </si>
  <si>
    <t>Plan(es) de tratamiento</t>
  </si>
  <si>
    <t>Riesgo residual</t>
  </si>
  <si>
    <t>Control(es)</t>
  </si>
  <si>
    <t>Opcion(es)</t>
  </si>
  <si>
    <t>EVALUACIÓN DE RIESGO</t>
  </si>
  <si>
    <t>Analisis del riesgo</t>
  </si>
  <si>
    <t>TRATAMIENTO DEL RIESGO</t>
  </si>
  <si>
    <t>Opcion(es) de tratamiento</t>
  </si>
  <si>
    <t>SEGUIMIENTO Y REVISIÓN</t>
  </si>
  <si>
    <t>R2</t>
  </si>
  <si>
    <t>R3</t>
  </si>
  <si>
    <t>Tipo de riesgo</t>
  </si>
  <si>
    <t>Afectación económica y/o reputacional</t>
  </si>
  <si>
    <t>¿Cuenta con seguro o póliza?</t>
  </si>
  <si>
    <t>Oportunidad(es)</t>
  </si>
  <si>
    <t>Causa / Circunstancia inmediata</t>
  </si>
  <si>
    <t>Vigente desde: 2023/05/04</t>
  </si>
  <si>
    <t>Procesos</t>
  </si>
  <si>
    <t>afectación económica y reputacional</t>
  </si>
  <si>
    <t>Gestión</t>
  </si>
  <si>
    <t>Usuarios, productos y prácticas</t>
  </si>
  <si>
    <t>Evitar</t>
  </si>
  <si>
    <t>No</t>
  </si>
  <si>
    <t>Preventivo</t>
  </si>
  <si>
    <t>Manual</t>
  </si>
  <si>
    <t>Documentado</t>
  </si>
  <si>
    <t>Continua</t>
  </si>
  <si>
    <t>Con registro</t>
  </si>
  <si>
    <t>META</t>
  </si>
  <si>
    <t>AVANCE</t>
  </si>
  <si>
    <t>ACCIONES</t>
  </si>
  <si>
    <t>Entre 24 a 500 veces</t>
  </si>
  <si>
    <t>Reducir</t>
  </si>
  <si>
    <t>Correctivo</t>
  </si>
  <si>
    <t>Aleatoria</t>
  </si>
  <si>
    <t>R4</t>
  </si>
  <si>
    <t>Entre 50 y 100 SMLMV o afectación con algunos usuarios</t>
  </si>
  <si>
    <t>Detectivo</t>
  </si>
  <si>
    <t>Sin documentar</t>
  </si>
  <si>
    <t xml:space="preserve">Humanos, logísticos, papelería, tecnológicos </t>
  </si>
  <si>
    <t>Talento humano</t>
  </si>
  <si>
    <t>Seguridad de la Información</t>
  </si>
  <si>
    <t xml:space="preserve">* Registro fotográfico 
*Registros de asistencia 
</t>
  </si>
  <si>
    <t>Fraude externo</t>
  </si>
  <si>
    <t xml:space="preserve">Humanos, logísticos, papelería, tecnológicos , vehiculos </t>
  </si>
  <si>
    <t>Fraude interno</t>
  </si>
  <si>
    <t>Entre 500 a 5000 veces</t>
  </si>
  <si>
    <t xml:space="preserve">Humanos, tecnológicos, papelería </t>
  </si>
  <si>
    <t>Ejecución y administración de procesos</t>
  </si>
  <si>
    <t>R5</t>
  </si>
  <si>
    <t xml:space="preserve">GESTIÓN JURÍDICA </t>
  </si>
  <si>
    <t>Garantizar el cumplimiento de las normas constitucionales y legales vigentes en todas las actuaciones jurídicas y de  representación judicial del Instituto, además del acompañamiento efectivo a los procesos, en cumplimiento de la misión y 
objetivos institucionales, en el marco de la normatividad legal vigente.</t>
  </si>
  <si>
    <t>Secretario(a) General</t>
  </si>
  <si>
    <t>se presentan deficiencias en la observancia de la Ley 
Desconocimiento, Alteración y/o Manipulación de documentos oficiales</t>
  </si>
  <si>
    <t xml:space="preserve">Deficiencias en la revisión y atención de requerimientos de documentos y asesoría jurídica </t>
  </si>
  <si>
    <t xml:space="preserve">Incumplimiento de los términos legalmente establecidos para los tramites pertinentes dentro de los procesos,  </t>
  </si>
  <si>
    <t>El (la) secretario (a) general y su equipo de trabajo</t>
  </si>
  <si>
    <t xml:space="preserve">1.  Capacitaciones del personal.  
2. Mayor control de las actuaciones judiciales.
3. Fortalecimiento de la política anticorrupción 
4. Redistribución y optimización de cargas laborales. 
</t>
  </si>
  <si>
    <t xml:space="preserve"> realizará segumiento al estado de los procesos </t>
  </si>
  <si>
    <t xml:space="preserve">para garantizar la respuesta oportuna y efectiva a los requerimientos presentados por usuarios, grupos de valor , entidades, organismos de control, etc. </t>
  </si>
  <si>
    <t xml:space="preserve">1. Matriz de seguimientos 
2. Plataforma de correspondencia 
3. Comunicaciones internas </t>
  </si>
  <si>
    <t xml:space="preserve">Se realizarán jornadas de capacitación que se incluirán en el plan de capacitaciones de la entidad, contentivas de estrategias y procedimientos para la respuesta oportuna de requerimientos externos a la entidad. </t>
  </si>
  <si>
    <t>Secretaría General / Dirección Administrativa - Grupo de Gestión Humana.</t>
  </si>
  <si>
    <t xml:space="preserve">Capacitar al 100% del personal del proceso. </t>
  </si>
  <si>
    <t xml:space="preserve">  dará cumplimiento a los términos legales </t>
  </si>
  <si>
    <t xml:space="preserve">en la atención de los requerimientos, en el marco de lo dispuesto por el ordenamiento jurídico, dependiendo de cada caso. </t>
  </si>
  <si>
    <t xml:space="preserve">1. Plataforma de correspondencia 
2. Comunicaciones internas y externas </t>
  </si>
  <si>
    <t xml:space="preserve">Responder el 100% de los requerimientos internos y externos del proceso, en los tiempos legales. </t>
  </si>
  <si>
    <t xml:space="preserve">* Comunicaciones internas 
*Correos electrónicos </t>
  </si>
  <si>
    <t xml:space="preserve">Secretaría General  </t>
  </si>
  <si>
    <t xml:space="preserve">Se emitirán circulares y/o comunicaciones masivas sensibilizando a todos los procesos sobre los términos legales para brindar respuesta a los requerimientos </t>
  </si>
  <si>
    <t xml:space="preserve">Realizar el envío de al menos 1 comunicación bimestral </t>
  </si>
  <si>
    <t xml:space="preserve"> realizará recolección y análisis de documentación soporte para respuestas</t>
  </si>
  <si>
    <t xml:space="preserve"> con el fin de brindar información pertinente y de fondo </t>
  </si>
  <si>
    <t>Se realizarán capacitaciones sobre el manejo adecuado de información, naturaleza y pertinencia de la misma</t>
  </si>
  <si>
    <t xml:space="preserve">* Comunicaciones internas 
*Correos electrónicos 
* Registro de asistencia 
* Registro fotográfico </t>
  </si>
  <si>
    <t xml:space="preserve">Secretaría General / Dirección Administrativa - Grupo de Gestión Humana/ Control Único Disciplinario </t>
  </si>
  <si>
    <t xml:space="preserve">demandas, multas, sanciones e idemnizaciones </t>
  </si>
  <si>
    <t xml:space="preserve">Deficiencias en el  desarrollo de procesos, falta de controles. </t>
  </si>
  <si>
    <t>perdida de exigibilidad de la cartera morosa de microcréditos</t>
  </si>
  <si>
    <t xml:space="preserve">fallas en la identificación de los deudores, omisión en los cobros persuasivo y coactivo, falta de personal suficiente e idóneo </t>
  </si>
  <si>
    <t>1. Creación de nuevos procedimientos.
2. Formalecimiento de procesos de supervisión y vigilancia.
3. Fortalecimiento de mecanismos sancionatorios contractuales. 
4. Ingresos adicionales para la entidad, por concepto de multas , clausulas penales, sanciones o indemnizaciones.</t>
  </si>
  <si>
    <t xml:space="preserve">1. Capacitación de personal 
2. Mejoramiento de herramientas tecnológicas y procedimientos.
3. Actualización de estados financieros, por cuenta de depuración de cartera de difícil cobro. </t>
  </si>
  <si>
    <t xml:space="preserve">Deficiencias en la gestión de cobro. </t>
  </si>
  <si>
    <t xml:space="preserve">existencia de inhabilidades o incompatibilidades </t>
  </si>
  <si>
    <t xml:space="preserve">Deficiencias en la revisión de procesos y documentación jurídica </t>
  </si>
  <si>
    <t xml:space="preserve"> falta de controles en la selección y nombramiento de personal , falta de seguimientos, demoras u omisión en la entrega de información, o sobrecarga laboral. </t>
  </si>
  <si>
    <t xml:space="preserve">interpretación errada o subjetiva de las disposiciones normativas. </t>
  </si>
  <si>
    <t>fallas en la actualización normativa, y/o controversias que afectan la toma de decisiones, y/o interés indebido.</t>
  </si>
  <si>
    <t>Desactualización normativa/ Riesgos de corrupción.</t>
  </si>
  <si>
    <t xml:space="preserve">1. Referentes regionales en políticas anticorrupción.
2. Actualización de procesos y procedimientos, mejora continua.
3. Adquisición de nuevos conocimientos y aplicación de estrategias.  </t>
  </si>
  <si>
    <t>con el fin de llevar el respectivo control de términos y respuestas sobre los procesos</t>
  </si>
  <si>
    <t xml:space="preserve"> realizará capacitaciones, 
seguimiento y vigilancia periódica de los informes de actividades por parte de los responsables de la defensa judicial, </t>
  </si>
  <si>
    <t xml:space="preserve"> realizará una matriz de contingencias, </t>
  </si>
  <si>
    <t xml:space="preserve">para el control y seguimiento periodico a los procesos </t>
  </si>
  <si>
    <t xml:space="preserve">1. Matriz en herramienta ofimática 
</t>
  </si>
  <si>
    <t xml:space="preserve">1. Comunicaciones internas y externas.
2. Mesas de trabajo/ Registros de asistencia.
3. Registro fotográfico.
4. Conceptos 
</t>
  </si>
  <si>
    <t xml:space="preserve"> realizará sensibilización con todos los responsables de la supervisión y vigilancia de contratos </t>
  </si>
  <si>
    <t xml:space="preserve">, a fin de identificar las deficiencias y garantizar la aplicación actualizada de los procesos de vigilancia y control para prevenir siniestros. </t>
  </si>
  <si>
    <t xml:space="preserve">1. Comunicaciones internas
2. Registros de asistencia y/o fotográficos 
</t>
  </si>
  <si>
    <t xml:space="preserve">Disminuir un 50% los eventos. </t>
  </si>
  <si>
    <t>inobservancia de requisitos legales, objetos contractuales, inadecuada ejecución de actividades y/o negligencias o demoras injustificadas.</t>
  </si>
  <si>
    <t xml:space="preserve">realizar la identificación de rutas críticas, y semaforización de los procesos. </t>
  </si>
  <si>
    <t xml:space="preserve">* matriz de seguimiento </t>
  </si>
  <si>
    <t xml:space="preserve">*matriz de seguimiento </t>
  </si>
  <si>
    <t xml:space="preserve">Realizar actualización de la información de manera periódica dentro de los instrumentos de control establecidos en el proceso. </t>
  </si>
  <si>
    <t>Enviar comunicaciones internas, sobre los deberes de supervisoes</t>
  </si>
  <si>
    <t xml:space="preserve">* Comunicaciones internas
* Correos electrónicos </t>
  </si>
  <si>
    <t xml:space="preserve">realizar el control del 100% de los procesos. </t>
  </si>
  <si>
    <t xml:space="preserve">realizar la actualización del 100% de los procesos  </t>
  </si>
  <si>
    <t xml:space="preserve">Enviar al menos 2 comunicaciones semestrales a los diferentes procesos. </t>
  </si>
  <si>
    <t xml:space="preserve">con el fin de aplicar las disposiciones actualizadas en materia de cobro </t>
  </si>
  <si>
    <t xml:space="preserve"> revisará  junto al proceso de gestión financiera y de operaciones financieras, la actualización del manual de cartera y los lineamientos que sean referentes a cada proceso, </t>
  </si>
  <si>
    <t xml:space="preserve">1. Manual de cartera </t>
  </si>
  <si>
    <t xml:space="preserve">para garantizar la efectiva gestión de la cartera </t>
  </si>
  <si>
    <t xml:space="preserve"> contará con el personal idóneo y suficiente para realizar las labores de cobro. </t>
  </si>
  <si>
    <t>1. Contratos
2. Organización de la planta.</t>
  </si>
  <si>
    <t>con el fin de efectuar de manera efectiva los cobros</t>
  </si>
  <si>
    <t xml:space="preserve"> realizará la implementación de tecnologías y fuentes de información para la identificación de los deudores </t>
  </si>
  <si>
    <t>1. Plataformas de información. 
2. Plataforma interna de información (IAS Solution)</t>
  </si>
  <si>
    <t xml:space="preserve">Establecer mecanismo y tomar decisiones frente a la naturaleza y procedimiento para depurar la cartera </t>
  </si>
  <si>
    <t xml:space="preserve">Incrementar el cobro de cartera en un 20% </t>
  </si>
  <si>
    <t>* Comité de cartera 
* Actas de mesas de trabajo. 
* Registros de asistencia y fotográficos</t>
  </si>
  <si>
    <t xml:space="preserve">comité de cartera </t>
  </si>
  <si>
    <t xml:space="preserve">Realizar el estudio de la normatividad vigente en materia de cobros.  </t>
  </si>
  <si>
    <t xml:space="preserve">*Consultas
*Comunicaciones internas y externas
</t>
  </si>
  <si>
    <t xml:space="preserve">Humanos,  papelería, tecnológicos , </t>
  </si>
  <si>
    <t>establecer las estrategias frente a la gestión de cobro o depuración de cartera en al menso 1 comité de cartera</t>
  </si>
  <si>
    <t xml:space="preserve">Elaboración de planes de contingencia para atender la cartera acumulada.  </t>
  </si>
  <si>
    <t xml:space="preserve">*Comunicaciones internas
* mesas de trabajo, registros de asistencia
</t>
  </si>
  <si>
    <t xml:space="preserve">Actualización del personal encargado de la gestión de cartera </t>
  </si>
  <si>
    <t xml:space="preserve">* actas
* mesas de trabajo </t>
  </si>
  <si>
    <t xml:space="preserve">1.  Fortalecimiento de la política anticorrupción. 
2. Mejoramiento de procesos y procedimientos. 
3. Capacitación del personal 
</t>
  </si>
  <si>
    <t xml:space="preserve">con el fin de dar cumplimiento al régimen de inhabilidades e incompatibilidades. </t>
  </si>
  <si>
    <t xml:space="preserve"> realizará la validación de la documentación legal para la vinculación de personal </t>
  </si>
  <si>
    <t>verificar el 100% de la documentación para la vinculación de personal, radicada al proceso</t>
  </si>
  <si>
    <t xml:space="preserve">determinará los plazos para la presentación de la documentación susceptible de revisión </t>
  </si>
  <si>
    <t xml:space="preserve">con el fin de evitar dilaciones injustificadas en la entrega de la misma. </t>
  </si>
  <si>
    <t>realizará seguimientos a las vinculaciones de personal</t>
  </si>
  <si>
    <t xml:space="preserve"> para determinar la configuración de alguna inhabilidad e incompatibilidad sobreviniente. </t>
  </si>
  <si>
    <t xml:space="preserve">1. Expedientes contractuales
2. Comunicaciones internas y externas. </t>
  </si>
  <si>
    <t xml:space="preserve">1. Comunicaciones internas y externas
2. Correo electrónicos 
</t>
  </si>
  <si>
    <t xml:space="preserve">realizar capacitaciones sobre los requisitos legales para la vinculación de personal, y el régimen de inhabilidades e incompatibilidades. </t>
  </si>
  <si>
    <t xml:space="preserve">* Registro de asistencia
* Registros fotográficos 
</t>
  </si>
  <si>
    <t xml:space="preserve">Secretaría General </t>
  </si>
  <si>
    <t xml:space="preserve">realizar al menos 1 capacitación semestral </t>
  </si>
  <si>
    <t>Se realizará el control y devolución del 100% de la documentación que no cumpla con los requisitos legales</t>
  </si>
  <si>
    <t>* Comunicaciones internas y externas</t>
  </si>
  <si>
    <t xml:space="preserve">se realizará devolución de documentación en caso de encontrarse incompleta  o no cumplir con la normatividad vigente </t>
  </si>
  <si>
    <t>realizará en coordinación con la Dirección Administrativa, capacitaciones sobre los temas relacionados con el proceso</t>
  </si>
  <si>
    <t>, con el fin degarantizar el cumplimiento de las disposociones legales en las acitivdades del mismo.</t>
  </si>
  <si>
    <t xml:space="preserve">realizará control sobre la actualización de situaciones sobrevinientes que se pudieran presentar, en coordinación con la dirección administratica y en averiguación con otras entidades. </t>
  </si>
  <si>
    <t xml:space="preserve">Secretaría General / Dirección Administrativa </t>
  </si>
  <si>
    <t xml:space="preserve">* Comunicaciones internas y externas 
* Correos electrónicos </t>
  </si>
  <si>
    <t xml:space="preserve">se realizará verificación con una periodicidad bimensual. </t>
  </si>
  <si>
    <t xml:space="preserve"> relizará las consultas  internas y externas necesarias para la atención de las necesidades del proceso </t>
  </si>
  <si>
    <t>con el fin de dar cumplimiento idóneo a los requerimientos del mismo.</t>
  </si>
  <si>
    <t xml:space="preserve">1. Consultas internas y externas.
2. Conceptos emitidos </t>
  </si>
  <si>
    <t xml:space="preserve">1. Registro de asistencia/fotográfico </t>
  </si>
  <si>
    <t xml:space="preserve">El (la) secretario (a) general y su equipo de trabajo, en coordinación con la Oficina de Control Único Disciplinario </t>
  </si>
  <si>
    <t xml:space="preserve"> realizarán capacitaciones al equipo de trabajo del proceso, </t>
  </si>
  <si>
    <t xml:space="preserve"> orientado al conocimiento y adopción de las políticas anticorrupción de la entidad, y régimen disciplinario. </t>
  </si>
  <si>
    <t xml:space="preserve">1. Registros de asistencia 
2. Registro fotográfico </t>
  </si>
  <si>
    <t xml:space="preserve">Realizar la capacitación del 100% del equipo de trabajo del proceso , sobre temas relativos a disposiciones normativas relacionadas con las actividades del mismo </t>
  </si>
  <si>
    <t xml:space="preserve">realizará actualización de requisitos legales, conforme a los cambios normativos que influyan en el proceso </t>
  </si>
  <si>
    <t xml:space="preserve">* Matriz de aspecto legales </t>
  </si>
  <si>
    <t xml:space="preserve">Matriz de aspectos legales actualizada.  </t>
  </si>
  <si>
    <t xml:space="preserve">se aplicarán las estrategias anticorrupción establecidas en la entidad , para la ejecución de las actividades del proceso y la toma de decisiones </t>
  </si>
  <si>
    <t xml:space="preserve">Secretaría General / Control interno de gestión/ Control único disciplinario / Alta gerencia </t>
  </si>
  <si>
    <t xml:space="preserve">* Política anticorrupción </t>
  </si>
  <si>
    <t>febrero a diciembre del 2025</t>
  </si>
  <si>
    <t xml:space="preserve">Realizar al menos 2 capacitación semestral </t>
  </si>
  <si>
    <t>enero a diciembre de 2025</t>
  </si>
  <si>
    <t>Oficina Asesor de Planeacion Institucinal</t>
  </si>
  <si>
    <t>Se realizaron las acciones de capacitacion, quedando pendiente por realizar una de ellas</t>
  </si>
  <si>
    <t>Desde la Oficina Asesora de Planeacion Institucional se realizo el seguimiento y revision a los planes de mejoramiento suscritos</t>
  </si>
  <si>
    <t>En ejecución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</si>
</sst>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sz val="11"/>
      <name val="Arial"/>
      <family val="2"/>
    </font>
    <font>
      <b/>
      <sz val="20"/>
      <name val="Arial"/>
      <family val="2"/>
    </font>
    <font>
      <b/>
      <sz val="10"/>
      <name val="Arial"/>
      <family val="2"/>
    </font>
    <font>
      <b/>
      <sz val="18"/>
      <name val="Arial"/>
      <family val="2"/>
    </font>
    <font>
      <sz val="11"/>
      <color theme="1"/>
      <name val="Arial"/>
      <family val="2"/>
    </font>
    <font>
      <b/>
      <sz val="11"/>
      <color theme="1"/>
      <name val="Arial"/>
      <family val="2"/>
    </font>
    <font>
      <sz val="14"/>
      <name val="Arial"/>
      <family val="2"/>
    </font>
    <font>
      <b/>
      <sz val="11"/>
      <name val="Arial"/>
      <family val="2"/>
    </font>
    <font>
      <b/>
      <sz val="14"/>
      <name val="Arial"/>
      <family val="2"/>
    </font>
    <font>
      <sz val="14"/>
      <color theme="1"/>
      <name val="Arial"/>
      <family val="2"/>
    </font>
    <font>
      <b/>
      <sz val="12"/>
      <color theme="1"/>
      <name val="Arial"/>
      <family val="2"/>
    </font>
    <font>
      <b/>
      <sz val="12"/>
      <name val="Arial"/>
      <family val="2"/>
    </font>
    <font>
      <sz val="12"/>
      <color theme="1"/>
      <name val="Arial"/>
      <family val="2"/>
    </font>
    <font>
      <sz val="8"/>
      <name val="Calibri"/>
      <family val="2"/>
      <scheme val="minor"/>
    </font>
    <font>
      <sz val="10"/>
      <color theme="1"/>
      <name val="Arial"/>
      <family val="2"/>
    </font>
  </fonts>
  <fills count="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191">
    <xf numFmtId="0" fontId="0" fillId="0" borderId="0" xfId="0"/>
    <xf numFmtId="0" fontId="6" fillId="0" borderId="0" xfId="0" applyFont="1"/>
    <xf numFmtId="0" fontId="2" fillId="3" borderId="0" xfId="0" applyFont="1" applyFill="1" applyAlignment="1">
      <alignment horizontal="center" vertical="center" wrapText="1"/>
    </xf>
    <xf numFmtId="0" fontId="5" fillId="3" borderId="0" xfId="0" applyFont="1" applyFill="1" applyAlignment="1">
      <alignment horizontal="center"/>
    </xf>
    <xf numFmtId="0" fontId="4" fillId="3" borderId="0" xfId="0" applyFont="1" applyFill="1" applyAlignment="1">
      <alignment horizontal="center" vertical="center" wrapText="1"/>
    </xf>
    <xf numFmtId="0" fontId="0" fillId="3" borderId="0" xfId="0" applyFill="1"/>
    <xf numFmtId="0" fontId="6" fillId="3" borderId="0" xfId="0" applyFont="1" applyFill="1"/>
    <xf numFmtId="0" fontId="10" fillId="3" borderId="0" xfId="0" applyFont="1" applyFill="1" applyAlignment="1">
      <alignment horizontal="center" vertical="center" wrapText="1"/>
    </xf>
    <xf numFmtId="0" fontId="8" fillId="3" borderId="0" xfId="0" applyFont="1" applyFill="1" applyAlignment="1">
      <alignment horizontal="center" vertical="center"/>
    </xf>
    <xf numFmtId="0" fontId="10" fillId="0" borderId="0" xfId="0" applyFont="1" applyAlignment="1">
      <alignment horizontal="center" vertical="center" wrapText="1"/>
    </xf>
    <xf numFmtId="0" fontId="11" fillId="0" borderId="0" xfId="0" applyFont="1"/>
    <xf numFmtId="0" fontId="13" fillId="0" borderId="0" xfId="0" applyFont="1" applyAlignment="1">
      <alignment horizontal="center" vertical="center" wrapText="1"/>
    </xf>
    <xf numFmtId="0" fontId="9" fillId="4" borderId="7" xfId="0" applyFont="1" applyFill="1" applyBorder="1" applyAlignment="1">
      <alignment horizontal="center" vertical="center" textRotation="90" wrapText="1"/>
    </xf>
    <xf numFmtId="0" fontId="9" fillId="4" borderId="8"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textRotation="90" wrapText="1"/>
    </xf>
    <xf numFmtId="0" fontId="4" fillId="0" borderId="0" xfId="0" applyFont="1" applyAlignment="1">
      <alignment horizontal="center" vertical="center" wrapText="1"/>
    </xf>
    <xf numFmtId="0" fontId="9" fillId="4" borderId="8" xfId="0" applyFont="1" applyFill="1" applyBorder="1" applyAlignment="1" applyProtection="1">
      <alignment horizontal="center" vertical="center" textRotation="90" wrapText="1"/>
      <protection hidden="1"/>
    </xf>
    <xf numFmtId="0" fontId="9" fillId="4" borderId="9" xfId="0" applyFont="1" applyFill="1" applyBorder="1" applyAlignment="1" applyProtection="1">
      <alignment horizontal="center" vertical="center" textRotation="90" wrapText="1"/>
      <protection hidden="1"/>
    </xf>
    <xf numFmtId="0" fontId="9" fillId="4" borderId="9" xfId="0" applyFont="1" applyFill="1" applyBorder="1" applyAlignment="1">
      <alignment vertical="center" wrapText="1"/>
    </xf>
    <xf numFmtId="0" fontId="14" fillId="0" borderId="0" xfId="0" applyFont="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0" borderId="5" xfId="0" applyFont="1" applyBorder="1" applyAlignment="1" applyProtection="1">
      <alignment horizontal="center" vertical="center" textRotation="90" wrapText="1"/>
      <protection locked="0"/>
    </xf>
    <xf numFmtId="9" fontId="6" fillId="5" borderId="5" xfId="1" applyFont="1" applyFill="1" applyBorder="1" applyAlignment="1" applyProtection="1">
      <alignment horizontal="center" vertical="center" wrapText="1"/>
      <protection hidden="1"/>
    </xf>
    <xf numFmtId="9" fontId="6" fillId="5" borderId="5" xfId="1" applyFont="1" applyFill="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0" fontId="6" fillId="5" borderId="5" xfId="0" applyFont="1" applyFill="1" applyBorder="1" applyAlignment="1" applyProtection="1">
      <alignment horizontal="center" vertical="center" wrapText="1"/>
      <protection locked="0"/>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6" fillId="0" borderId="1" xfId="0" applyFont="1" applyBorder="1" applyAlignment="1" applyProtection="1">
      <alignment horizontal="center" vertical="center" textRotation="90" wrapText="1"/>
      <protection locked="0"/>
    </xf>
    <xf numFmtId="9" fontId="6" fillId="5" borderId="1" xfId="1" applyFont="1" applyFill="1" applyBorder="1" applyAlignment="1" applyProtection="1">
      <alignment horizontal="center" vertical="center" wrapText="1"/>
      <protection hidden="1"/>
    </xf>
    <xf numFmtId="9" fontId="6" fillId="5" borderId="1" xfId="1" applyFont="1" applyFill="1" applyBorder="1" applyAlignment="1" applyProtection="1">
      <alignment horizontal="center" vertical="center" wrapText="1"/>
      <protection locked="0"/>
    </xf>
    <xf numFmtId="0" fontId="6" fillId="5" borderId="1" xfId="0" applyFont="1" applyFill="1" applyBorder="1" applyAlignment="1" applyProtection="1">
      <alignment horizontal="center" vertical="center" wrapText="1"/>
      <protection locked="0"/>
    </xf>
    <xf numFmtId="0" fontId="6" fillId="5" borderId="8" xfId="0" applyFont="1" applyFill="1" applyBorder="1" applyAlignment="1">
      <alignment horizontal="center" vertical="center" wrapText="1"/>
    </xf>
    <xf numFmtId="0" fontId="6" fillId="0" borderId="8" xfId="0" applyFont="1" applyBorder="1" applyAlignment="1" applyProtection="1">
      <alignment horizontal="center" vertical="center" textRotation="90" wrapText="1"/>
      <protection locked="0"/>
    </xf>
    <xf numFmtId="9" fontId="6" fillId="5" borderId="8" xfId="1" applyFont="1" applyFill="1" applyBorder="1" applyAlignment="1" applyProtection="1">
      <alignment horizontal="center" vertical="center" wrapText="1"/>
      <protection hidden="1"/>
    </xf>
    <xf numFmtId="9" fontId="6" fillId="5" borderId="8" xfId="1" applyFont="1" applyFill="1" applyBorder="1" applyAlignment="1" applyProtection="1">
      <alignment horizontal="center" vertical="center" wrapText="1"/>
      <protection locked="0"/>
    </xf>
    <xf numFmtId="0" fontId="6" fillId="5" borderId="8" xfId="0" applyFont="1" applyFill="1" applyBorder="1" applyAlignment="1" applyProtection="1">
      <alignment horizontal="center"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17" fontId="6" fillId="0" borderId="1" xfId="0" applyNumberFormat="1" applyFont="1" applyBorder="1" applyAlignment="1" applyProtection="1">
      <alignment horizontal="center" vertical="center" wrapText="1"/>
      <protection locked="0"/>
    </xf>
    <xf numFmtId="0" fontId="9" fillId="4" borderId="33" xfId="0" applyFont="1" applyFill="1" applyBorder="1" applyAlignment="1">
      <alignment horizontal="center" vertical="center" wrapText="1"/>
    </xf>
    <xf numFmtId="0" fontId="16" fillId="0" borderId="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vertical="center" wrapText="1"/>
      <protection locked="0"/>
    </xf>
    <xf numFmtId="17" fontId="6" fillId="0" borderId="5" xfId="0" applyNumberFormat="1"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6" fillId="0" borderId="22" xfId="0" applyFont="1" applyBorder="1" applyAlignment="1" applyProtection="1">
      <alignment vertical="center" wrapText="1"/>
      <protection locked="0"/>
    </xf>
    <xf numFmtId="0" fontId="6" fillId="0" borderId="9" xfId="0" applyFont="1" applyBorder="1" applyAlignment="1" applyProtection="1">
      <alignment vertical="center" wrapText="1"/>
      <protection locked="0"/>
    </xf>
    <xf numFmtId="0" fontId="6" fillId="0" borderId="34"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5" borderId="34" xfId="0" applyFont="1" applyFill="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0" fontId="9" fillId="4" borderId="13" xfId="0" applyFont="1" applyFill="1" applyBorder="1" applyAlignment="1">
      <alignment horizontal="center" vertical="center" wrapText="1"/>
    </xf>
    <xf numFmtId="0" fontId="6" fillId="0" borderId="5" xfId="0" applyFont="1" applyBorder="1" applyAlignment="1">
      <alignment horizontal="center" vertical="center" wrapText="1"/>
    </xf>
    <xf numFmtId="0" fontId="9" fillId="4" borderId="34"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pplyProtection="1">
      <alignment horizont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9" fontId="6" fillId="5" borderId="1" xfId="1" applyFont="1" applyFill="1" applyBorder="1" applyAlignment="1" applyProtection="1">
      <alignment horizontal="center" vertical="center" wrapText="1"/>
    </xf>
    <xf numFmtId="0" fontId="6" fillId="0" borderId="20"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5" xfId="0" applyFont="1" applyBorder="1" applyAlignment="1">
      <alignment horizontal="center" vertical="center" wrapText="1"/>
    </xf>
    <xf numFmtId="0" fontId="6" fillId="0" borderId="20" xfId="0" applyFont="1" applyBorder="1" applyAlignment="1" applyProtection="1">
      <alignment horizontal="center" vertical="center" wrapText="1"/>
      <protection locked="0"/>
    </xf>
    <xf numFmtId="0" fontId="6" fillId="0" borderId="1" xfId="0" applyFont="1" applyBorder="1"/>
    <xf numFmtId="0" fontId="6" fillId="0" borderId="20"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23" xfId="0" applyFont="1" applyBorder="1" applyAlignment="1" applyProtection="1">
      <alignment horizontal="center" vertical="center" wrapText="1"/>
      <protection locked="0"/>
    </xf>
    <xf numFmtId="9" fontId="6" fillId="0" borderId="20" xfId="1" applyFont="1" applyBorder="1" applyAlignment="1" applyProtection="1">
      <alignment horizontal="center" vertical="center" wrapText="1"/>
    </xf>
    <xf numFmtId="9" fontId="6" fillId="0" borderId="3" xfId="1" applyFont="1" applyBorder="1" applyAlignment="1" applyProtection="1">
      <alignment horizontal="center" vertical="center" wrapText="1"/>
    </xf>
    <xf numFmtId="9" fontId="6" fillId="0" borderId="23" xfId="1" applyFont="1" applyBorder="1" applyAlignment="1" applyProtection="1">
      <alignment horizontal="center" vertical="center" wrapText="1"/>
    </xf>
    <xf numFmtId="9" fontId="6" fillId="5" borderId="20" xfId="1" applyFont="1" applyFill="1" applyBorder="1" applyAlignment="1" applyProtection="1">
      <alignment horizontal="center" vertical="center" wrapText="1"/>
    </xf>
    <xf numFmtId="9" fontId="6" fillId="5" borderId="3" xfId="1" applyFont="1" applyFill="1" applyBorder="1" applyAlignment="1" applyProtection="1">
      <alignment horizontal="center" vertical="center" wrapText="1"/>
    </xf>
    <xf numFmtId="9" fontId="6" fillId="5" borderId="23" xfId="1" applyFont="1" applyFill="1" applyBorder="1" applyAlignment="1" applyProtection="1">
      <alignment horizontal="center" vertical="center" wrapText="1"/>
    </xf>
    <xf numFmtId="0" fontId="6" fillId="0" borderId="20"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5"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9" fontId="6" fillId="5" borderId="5" xfId="1" applyFont="1" applyFill="1" applyBorder="1" applyAlignment="1" applyProtection="1">
      <alignment horizontal="center" vertical="center" wrapText="1"/>
    </xf>
    <xf numFmtId="9" fontId="6" fillId="5" borderId="1" xfId="1" applyFont="1" applyFill="1" applyBorder="1" applyAlignment="1" applyProtection="1">
      <alignment horizontal="center" vertical="center" wrapText="1"/>
    </xf>
    <xf numFmtId="9" fontId="6" fillId="5" borderId="8" xfId="1" applyFont="1" applyFill="1" applyBorder="1" applyAlignment="1" applyProtection="1">
      <alignment horizontal="center" vertical="center" wrapText="1"/>
    </xf>
    <xf numFmtId="0" fontId="6" fillId="0" borderId="5" xfId="0" applyFont="1" applyBorder="1" applyAlignment="1">
      <alignment horizontal="center" vertical="center" wrapText="1"/>
    </xf>
    <xf numFmtId="0" fontId="6" fillId="0" borderId="1" xfId="0" applyFont="1" applyBorder="1" applyAlignment="1">
      <alignment horizontal="center" vertical="center" wrapText="1"/>
    </xf>
    <xf numFmtId="0" fontId="6" fillId="0" borderId="8" xfId="0" applyFont="1" applyBorder="1" applyAlignment="1">
      <alignment horizontal="center" vertical="center" wrapText="1"/>
    </xf>
    <xf numFmtId="9" fontId="6" fillId="0" borderId="5" xfId="1" applyFont="1" applyBorder="1" applyAlignment="1" applyProtection="1">
      <alignment horizontal="center" vertical="center" wrapText="1"/>
    </xf>
    <xf numFmtId="9" fontId="6" fillId="0" borderId="1" xfId="1" applyFont="1" applyBorder="1" applyAlignment="1" applyProtection="1">
      <alignment horizontal="center" vertical="center" wrapText="1"/>
    </xf>
    <xf numFmtId="9" fontId="6" fillId="0" borderId="8" xfId="1" applyFont="1" applyBorder="1" applyAlignment="1" applyProtection="1">
      <alignment horizontal="center" vertical="center" wrapText="1"/>
    </xf>
    <xf numFmtId="0" fontId="7" fillId="5" borderId="4" xfId="0" applyFont="1" applyFill="1" applyBorder="1" applyAlignment="1">
      <alignment horizontal="center" vertical="center" wrapText="1"/>
    </xf>
    <xf numFmtId="0" fontId="7" fillId="5" borderId="21"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10" fillId="2" borderId="0" xfId="0" applyFont="1" applyFill="1" applyAlignment="1">
      <alignment horizontal="center" vertical="center" wrapText="1"/>
    </xf>
    <xf numFmtId="9" fontId="6" fillId="0" borderId="20" xfId="0" applyNumberFormat="1" applyFont="1" applyBorder="1" applyAlignment="1" applyProtection="1">
      <alignment horizontal="center" vertical="center" wrapText="1"/>
      <protection locked="0"/>
    </xf>
    <xf numFmtId="9" fontId="6" fillId="0" borderId="5" xfId="1" applyFont="1" applyBorder="1" applyAlignment="1" applyProtection="1">
      <alignment horizontal="center" vertical="center" wrapText="1"/>
      <protection locked="0"/>
    </xf>
    <xf numFmtId="9" fontId="6" fillId="0" borderId="1" xfId="1" applyFont="1" applyBorder="1" applyAlignment="1" applyProtection="1">
      <alignment horizontal="center" vertical="center" wrapText="1"/>
      <protection locked="0"/>
    </xf>
    <xf numFmtId="9" fontId="6" fillId="0" borderId="8" xfId="1" applyFont="1" applyBorder="1" applyAlignment="1" applyProtection="1">
      <alignment horizontal="center" vertical="center" wrapText="1"/>
      <protection locked="0"/>
    </xf>
    <xf numFmtId="0" fontId="10" fillId="6" borderId="24" xfId="0" applyFont="1" applyFill="1" applyBorder="1" applyAlignment="1">
      <alignment horizontal="center"/>
    </xf>
    <xf numFmtId="0" fontId="10" fillId="6" borderId="20" xfId="0" applyFont="1" applyFill="1" applyBorder="1" applyAlignment="1">
      <alignment horizontal="center"/>
    </xf>
    <xf numFmtId="0" fontId="10" fillId="6" borderId="32" xfId="0" applyFont="1" applyFill="1" applyBorder="1" applyAlignment="1">
      <alignment horizontal="center"/>
    </xf>
    <xf numFmtId="0" fontId="10" fillId="6" borderId="28" xfId="0" applyFont="1" applyFill="1" applyBorder="1" applyAlignment="1">
      <alignment horizontal="center"/>
    </xf>
    <xf numFmtId="0" fontId="6" fillId="0" borderId="5"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9" fontId="6" fillId="0" borderId="20" xfId="1" applyFont="1" applyBorder="1" applyAlignment="1" applyProtection="1">
      <alignment horizontal="center" vertical="center" wrapText="1"/>
      <protection locked="0"/>
    </xf>
    <xf numFmtId="9" fontId="6" fillId="0" borderId="3" xfId="1" applyFont="1" applyBorder="1" applyAlignment="1" applyProtection="1">
      <alignment horizontal="center" vertical="center" wrapText="1"/>
      <protection locked="0"/>
    </xf>
    <xf numFmtId="9" fontId="6" fillId="0" borderId="23" xfId="1"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9" fontId="6" fillId="0" borderId="34" xfId="0" applyNumberFormat="1" applyFont="1" applyBorder="1" applyAlignment="1" applyProtection="1">
      <alignment horizontal="center" vertical="center" wrapText="1"/>
      <protection locked="0"/>
    </xf>
    <xf numFmtId="9" fontId="6" fillId="0" borderId="3" xfId="0" applyNumberFormat="1" applyFont="1" applyBorder="1" applyAlignment="1" applyProtection="1">
      <alignment horizontal="center" vertical="center" wrapText="1"/>
      <protection locked="0"/>
    </xf>
    <xf numFmtId="9" fontId="6" fillId="0" borderId="23" xfId="0" applyNumberFormat="1" applyFont="1" applyBorder="1" applyAlignment="1" applyProtection="1">
      <alignment horizontal="center" vertical="center" wrapText="1"/>
      <protection locked="0"/>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27"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2" fillId="0" borderId="1" xfId="0" applyFont="1" applyBorder="1" applyAlignment="1">
      <alignment horizontal="center" vertical="center" wrapText="1"/>
    </xf>
    <xf numFmtId="0" fontId="5" fillId="0" borderId="13"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 xfId="0" applyFont="1" applyBorder="1" applyAlignment="1">
      <alignment horizontal="center" vertical="center"/>
    </xf>
    <xf numFmtId="0" fontId="5" fillId="0" borderId="19"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 xfId="0" applyFont="1" applyBorder="1" applyAlignment="1">
      <alignment horizontal="center" vertical="center"/>
    </xf>
    <xf numFmtId="0" fontId="3" fillId="0" borderId="19" xfId="0" applyFont="1" applyBorder="1" applyAlignment="1">
      <alignment horizontal="center" vertical="center"/>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 fillId="5" borderId="24" xfId="0" applyFont="1" applyFill="1" applyBorder="1" applyAlignment="1">
      <alignment horizontal="center" vertical="center" wrapText="1"/>
    </xf>
    <xf numFmtId="0" fontId="7" fillId="5" borderId="36"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4" borderId="16" xfId="0" applyFont="1" applyFill="1" applyBorder="1" applyAlignment="1">
      <alignment horizontal="center" vertical="center" wrapText="1"/>
    </xf>
    <xf numFmtId="0" fontId="2" fillId="4" borderId="0" xfId="0" applyFont="1" applyFill="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6" xfId="0" applyFont="1" applyFill="1"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28"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8" xfId="0" applyFont="1" applyFill="1" applyBorder="1" applyAlignment="1">
      <alignment horizontal="center" vertical="center" wrapText="1"/>
    </xf>
  </cellXfs>
  <cellStyles count="2">
    <cellStyle name="Normal" xfId="0" builtinId="0"/>
    <cellStyle name="Porcentaje" xfId="1" builtinId="5"/>
  </cellStyles>
  <dxfs count="117">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523876</xdr:colOff>
      <xdr:row>0</xdr:row>
      <xdr:rowOff>76200</xdr:rowOff>
    </xdr:from>
    <xdr:to>
      <xdr:col>3</xdr:col>
      <xdr:colOff>523875</xdr:colOff>
      <xdr:row>3</xdr:row>
      <xdr:rowOff>166727</xdr:rowOff>
    </xdr:to>
    <xdr:pic>
      <xdr:nvPicPr>
        <xdr:cNvPr id="2" name="3 Imagen">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3876" y="76200"/>
          <a:ext cx="3333749" cy="12811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9"/>
  <sheetViews>
    <sheetView tabSelected="1" topLeftCell="AU7" zoomScale="90" zoomScaleNormal="90" zoomScaleSheetLayoutView="30" workbookViewId="0">
      <selection activeCell="BF15" sqref="BF15"/>
    </sheetView>
  </sheetViews>
  <sheetFormatPr baseColWidth="10" defaultColWidth="10.85546875" defaultRowHeight="14.25" x14ac:dyDescent="0.2"/>
  <cols>
    <col min="1" max="1" width="10.85546875" style="1" customWidth="1"/>
    <col min="2" max="2" width="20.5703125" style="1" customWidth="1"/>
    <col min="3" max="3" width="16.28515625" style="1" customWidth="1"/>
    <col min="4" max="4" width="16.140625" style="1" customWidth="1"/>
    <col min="5" max="5" width="19" style="1" customWidth="1"/>
    <col min="6" max="6" width="19.85546875" style="1" customWidth="1"/>
    <col min="7" max="7" width="45.28515625" style="1" customWidth="1"/>
    <col min="8" max="8" width="35.42578125" style="1" customWidth="1"/>
    <col min="9" max="9" width="25.42578125" style="1" customWidth="1"/>
    <col min="10" max="10" width="19.42578125" style="1" customWidth="1"/>
    <col min="11" max="11" width="23" style="1" customWidth="1"/>
    <col min="12" max="12" width="24" style="1" customWidth="1"/>
    <col min="13" max="13" width="11.140625" style="1" customWidth="1"/>
    <col min="14" max="14" width="11.5703125" style="1" customWidth="1"/>
    <col min="15" max="15" width="11.140625" style="1" customWidth="1"/>
    <col min="16" max="16" width="11.5703125" style="1" customWidth="1"/>
    <col min="17" max="17" width="45.140625" style="1" customWidth="1"/>
    <col min="18" max="18" width="16.140625" style="1" customWidth="1"/>
    <col min="19" max="19" width="14.5703125" style="1" customWidth="1"/>
    <col min="20" max="20" width="16.5703125" style="1" customWidth="1"/>
    <col min="21" max="21" width="10.85546875" style="1" customWidth="1"/>
    <col min="22" max="22" width="22" style="1" customWidth="1"/>
    <col min="23" max="23" width="34.28515625" style="1" customWidth="1"/>
    <col min="24" max="24" width="30.140625" style="1" customWidth="1"/>
    <col min="25" max="25" width="49.7109375" style="1" customWidth="1"/>
    <col min="26" max="26" width="35.42578125" style="1" customWidth="1"/>
    <col min="27" max="27" width="9.5703125" style="1" customWidth="1"/>
    <col min="28" max="28" width="9.5703125" style="1" hidden="1" customWidth="1"/>
    <col min="29" max="29" width="9.5703125" style="1" customWidth="1"/>
    <col min="30" max="30" width="9.5703125" style="1" hidden="1" customWidth="1"/>
    <col min="31" max="31" width="9.5703125" style="1" customWidth="1"/>
    <col min="32" max="32" width="9.5703125" style="1" hidden="1" customWidth="1"/>
    <col min="33" max="33" width="9.5703125" style="1" customWidth="1"/>
    <col min="34" max="34" width="9.5703125" style="1" hidden="1" customWidth="1"/>
    <col min="35" max="35" width="9.5703125" style="1" customWidth="1"/>
    <col min="36" max="36" width="5.140625" style="1" hidden="1" customWidth="1"/>
    <col min="37" max="37" width="10.85546875" style="1" hidden="1" customWidth="1"/>
    <col min="38" max="38" width="11.140625" style="1" customWidth="1"/>
    <col min="39" max="39" width="10.85546875" style="1"/>
    <col min="40" max="40" width="10.85546875" style="1" hidden="1" customWidth="1"/>
    <col min="41" max="41" width="11.140625" style="1" customWidth="1"/>
    <col min="42" max="42" width="24.42578125" style="1" customWidth="1"/>
    <col min="43" max="43" width="24.28515625" style="1" customWidth="1"/>
    <col min="44" max="44" width="19.85546875" style="1" customWidth="1"/>
    <col min="45" max="45" width="20.28515625" style="1" customWidth="1"/>
    <col min="46" max="46" width="10.85546875" style="1" customWidth="1"/>
    <col min="47" max="47" width="30.7109375" style="1" customWidth="1"/>
    <col min="48" max="48" width="18.5703125" style="1" customWidth="1"/>
    <col min="49" max="49" width="21.140625" style="1" customWidth="1"/>
    <col min="50" max="50" width="27.7109375" style="1" customWidth="1"/>
    <col min="51" max="51" width="23.85546875" style="1" customWidth="1"/>
    <col min="52" max="52" width="27.28515625" style="1" customWidth="1"/>
    <col min="53" max="54" width="20.7109375" style="1" customWidth="1"/>
    <col min="55" max="55" width="15.140625" style="1" customWidth="1"/>
    <col min="56" max="56" width="20.42578125" style="1" customWidth="1"/>
    <col min="57" max="57" width="16.28515625" style="1" bestFit="1" customWidth="1"/>
    <col min="58" max="58" width="47.5703125" style="1" customWidth="1"/>
    <col min="59" max="16384" width="10.85546875" style="1"/>
  </cols>
  <sheetData>
    <row r="1" spans="1:59" customFormat="1" ht="31.5" customHeight="1" x14ac:dyDescent="0.25">
      <c r="A1" s="158"/>
      <c r="B1" s="158"/>
      <c r="C1" s="158"/>
      <c r="D1" s="158"/>
      <c r="E1" s="165" t="s">
        <v>0</v>
      </c>
      <c r="F1" s="166"/>
      <c r="G1" s="166"/>
      <c r="H1" s="166"/>
      <c r="I1" s="166"/>
      <c r="J1" s="166"/>
      <c r="K1" s="166"/>
      <c r="L1" s="166"/>
      <c r="M1" s="166"/>
      <c r="N1" s="166"/>
      <c r="O1" s="166"/>
      <c r="P1" s="166"/>
      <c r="Q1" s="166"/>
      <c r="R1" s="166"/>
      <c r="S1" s="166"/>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6"/>
      <c r="AR1" s="166"/>
      <c r="AS1" s="166"/>
      <c r="AT1" s="166"/>
      <c r="AU1" s="166"/>
      <c r="AV1" s="166"/>
      <c r="AW1" s="166"/>
      <c r="AX1" s="166"/>
      <c r="AY1" s="166"/>
      <c r="AZ1" s="166"/>
      <c r="BA1" s="166"/>
      <c r="BB1" s="166"/>
      <c r="BC1" s="166"/>
      <c r="BD1" s="166"/>
      <c r="BE1" s="167"/>
      <c r="BF1" s="43" t="s">
        <v>1</v>
      </c>
      <c r="BG1" s="1"/>
    </row>
    <row r="2" spans="1:59" customFormat="1" ht="31.5" customHeight="1" x14ac:dyDescent="0.25">
      <c r="A2" s="158"/>
      <c r="B2" s="158"/>
      <c r="C2" s="158"/>
      <c r="D2" s="158"/>
      <c r="E2" s="168"/>
      <c r="F2" s="169"/>
      <c r="G2" s="169"/>
      <c r="H2" s="169"/>
      <c r="I2" s="169"/>
      <c r="J2" s="169"/>
      <c r="K2" s="169"/>
      <c r="L2" s="169"/>
      <c r="M2" s="169"/>
      <c r="N2" s="169"/>
      <c r="O2" s="169"/>
      <c r="P2" s="169"/>
      <c r="Q2" s="169"/>
      <c r="R2" s="169"/>
      <c r="S2" s="169"/>
      <c r="T2" s="169"/>
      <c r="U2" s="169"/>
      <c r="V2" s="169"/>
      <c r="W2" s="169"/>
      <c r="X2" s="169"/>
      <c r="Y2" s="169"/>
      <c r="Z2" s="169"/>
      <c r="AA2" s="169"/>
      <c r="AB2" s="169"/>
      <c r="AC2" s="169"/>
      <c r="AD2" s="169"/>
      <c r="AE2" s="169"/>
      <c r="AF2" s="169"/>
      <c r="AG2" s="169"/>
      <c r="AH2" s="169"/>
      <c r="AI2" s="169"/>
      <c r="AJ2" s="169"/>
      <c r="AK2" s="169"/>
      <c r="AL2" s="169"/>
      <c r="AM2" s="169"/>
      <c r="AN2" s="169"/>
      <c r="AO2" s="169"/>
      <c r="AP2" s="169"/>
      <c r="AQ2" s="169"/>
      <c r="AR2" s="169"/>
      <c r="AS2" s="169"/>
      <c r="AT2" s="169"/>
      <c r="AU2" s="169"/>
      <c r="AV2" s="169"/>
      <c r="AW2" s="169"/>
      <c r="AX2" s="169"/>
      <c r="AY2" s="169"/>
      <c r="AZ2" s="169"/>
      <c r="BA2" s="169"/>
      <c r="BB2" s="169"/>
      <c r="BC2" s="169"/>
      <c r="BD2" s="169"/>
      <c r="BE2" s="170"/>
      <c r="BF2" s="44" t="s">
        <v>4</v>
      </c>
      <c r="BG2" s="1"/>
    </row>
    <row r="3" spans="1:59" customFormat="1" ht="31.5" customHeight="1" x14ac:dyDescent="0.25">
      <c r="A3" s="158"/>
      <c r="B3" s="158"/>
      <c r="C3" s="158"/>
      <c r="D3" s="158"/>
      <c r="E3" s="159" t="s">
        <v>2</v>
      </c>
      <c r="F3" s="160"/>
      <c r="G3" s="160"/>
      <c r="H3" s="160"/>
      <c r="I3" s="160"/>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160"/>
      <c r="AJ3" s="160"/>
      <c r="AK3" s="160"/>
      <c r="AL3" s="160"/>
      <c r="AM3" s="160"/>
      <c r="AN3" s="160"/>
      <c r="AO3" s="160"/>
      <c r="AP3" s="160"/>
      <c r="AQ3" s="160"/>
      <c r="AR3" s="160"/>
      <c r="AS3" s="160"/>
      <c r="AT3" s="160"/>
      <c r="AU3" s="160"/>
      <c r="AV3" s="160"/>
      <c r="AW3" s="160"/>
      <c r="AX3" s="160"/>
      <c r="AY3" s="160"/>
      <c r="AZ3" s="160"/>
      <c r="BA3" s="160"/>
      <c r="BB3" s="160"/>
      <c r="BC3" s="160"/>
      <c r="BD3" s="160"/>
      <c r="BE3" s="161"/>
      <c r="BF3" s="45" t="s">
        <v>65</v>
      </c>
      <c r="BG3" s="1"/>
    </row>
    <row r="4" spans="1:59" customFormat="1" ht="31.5" customHeight="1" x14ac:dyDescent="0.25">
      <c r="A4" s="158"/>
      <c r="B4" s="158"/>
      <c r="C4" s="158"/>
      <c r="D4" s="158"/>
      <c r="E4" s="162"/>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c r="AM4" s="163"/>
      <c r="AN4" s="163"/>
      <c r="AO4" s="163"/>
      <c r="AP4" s="163"/>
      <c r="AQ4" s="163"/>
      <c r="AR4" s="163"/>
      <c r="AS4" s="163"/>
      <c r="AT4" s="163"/>
      <c r="AU4" s="163"/>
      <c r="AV4" s="163"/>
      <c r="AW4" s="163"/>
      <c r="AX4" s="163"/>
      <c r="AY4" s="163"/>
      <c r="AZ4" s="163"/>
      <c r="BA4" s="163"/>
      <c r="BB4" s="163"/>
      <c r="BC4" s="163"/>
      <c r="BD4" s="163"/>
      <c r="BE4" s="164"/>
      <c r="BF4" s="44" t="s">
        <v>3</v>
      </c>
      <c r="BG4" s="1"/>
    </row>
    <row r="5" spans="1:59" s="5" customFormat="1" ht="9.6" customHeight="1" x14ac:dyDescent="0.35">
      <c r="A5" s="2"/>
      <c r="B5" s="2"/>
      <c r="C5" s="2"/>
      <c r="D5" s="2"/>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4"/>
    </row>
    <row r="6" spans="1:59" ht="23.1" customHeight="1" x14ac:dyDescent="0.2">
      <c r="A6" s="125" t="s">
        <v>16</v>
      </c>
      <c r="B6" s="125"/>
      <c r="C6" s="125"/>
      <c r="D6" s="179" t="s">
        <v>99</v>
      </c>
      <c r="E6" s="179"/>
      <c r="F6" s="179"/>
      <c r="G6" s="179"/>
      <c r="H6" s="179"/>
      <c r="I6" s="179"/>
      <c r="J6" s="179"/>
      <c r="K6" s="179"/>
      <c r="L6" s="179"/>
      <c r="M6" s="179"/>
      <c r="N6" s="179"/>
      <c r="O6" s="179"/>
      <c r="P6" s="179"/>
      <c r="Q6" s="179"/>
      <c r="R6" s="179"/>
      <c r="S6" s="179"/>
      <c r="T6" s="179"/>
      <c r="U6" s="179"/>
      <c r="V6" s="179"/>
      <c r="W6" s="179"/>
      <c r="X6" s="179"/>
      <c r="Y6" s="179"/>
      <c r="Z6" s="179"/>
      <c r="AA6" s="179"/>
      <c r="AB6" s="179"/>
      <c r="AC6" s="179"/>
      <c r="AD6" s="179"/>
      <c r="AE6" s="179"/>
      <c r="AF6" s="179"/>
      <c r="AG6" s="179"/>
      <c r="AH6" s="179"/>
      <c r="AI6" s="179"/>
      <c r="AJ6" s="179"/>
      <c r="AK6" s="179"/>
      <c r="AL6" s="179"/>
      <c r="AM6" s="179"/>
      <c r="AN6" s="179"/>
      <c r="AO6" s="179"/>
      <c r="AP6" s="179"/>
      <c r="AQ6" s="179"/>
      <c r="AR6" s="179"/>
      <c r="AS6" s="179"/>
      <c r="AT6" s="179"/>
      <c r="AU6" s="179"/>
      <c r="AV6" s="179"/>
      <c r="AW6" s="179"/>
      <c r="AX6" s="179"/>
      <c r="AY6" s="179"/>
      <c r="AZ6" s="179"/>
      <c r="BA6" s="179"/>
      <c r="BB6" s="179"/>
      <c r="BC6" s="179"/>
      <c r="BD6" s="179"/>
      <c r="BE6" s="179"/>
      <c r="BF6" s="179"/>
      <c r="BG6" s="17"/>
    </row>
    <row r="7" spans="1:59" s="6" customFormat="1" ht="9.6" customHeight="1" x14ac:dyDescent="0.35">
      <c r="B7" s="7"/>
      <c r="C7" s="7"/>
      <c r="D7" s="2"/>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4"/>
    </row>
    <row r="8" spans="1:59" ht="63.75" customHeight="1" x14ac:dyDescent="0.2">
      <c r="A8" s="125" t="s">
        <v>17</v>
      </c>
      <c r="B8" s="125"/>
      <c r="C8" s="125"/>
      <c r="D8" s="179" t="s">
        <v>100</v>
      </c>
      <c r="E8" s="179"/>
      <c r="F8" s="179"/>
      <c r="G8" s="179"/>
      <c r="H8" s="179"/>
      <c r="I8" s="179"/>
      <c r="J8" s="179"/>
      <c r="K8" s="179"/>
      <c r="L8" s="179"/>
      <c r="M8" s="179"/>
      <c r="N8" s="179"/>
      <c r="O8" s="179"/>
      <c r="P8" s="179"/>
      <c r="Q8" s="179"/>
      <c r="R8" s="179"/>
      <c r="S8" s="179"/>
      <c r="T8" s="179"/>
      <c r="U8" s="179"/>
      <c r="V8" s="179"/>
      <c r="W8" s="179"/>
      <c r="X8" s="179"/>
      <c r="Y8" s="179"/>
      <c r="Z8" s="179"/>
      <c r="AA8" s="179"/>
      <c r="AB8" s="179"/>
      <c r="AC8" s="179"/>
      <c r="AD8" s="179"/>
      <c r="AE8" s="179"/>
      <c r="AF8" s="179"/>
      <c r="AG8" s="179"/>
      <c r="AH8" s="179"/>
      <c r="AI8" s="179"/>
      <c r="AJ8" s="179"/>
      <c r="AK8" s="179"/>
      <c r="AL8" s="179"/>
      <c r="AM8" s="179"/>
      <c r="AN8" s="179"/>
      <c r="AO8" s="179"/>
      <c r="AP8" s="179"/>
      <c r="AQ8" s="179"/>
      <c r="AR8" s="179"/>
      <c r="AS8" s="179"/>
      <c r="AT8" s="179"/>
      <c r="AU8" s="179"/>
      <c r="AV8" s="179"/>
      <c r="AW8" s="179"/>
      <c r="AX8" s="179"/>
      <c r="AY8" s="179"/>
      <c r="AZ8" s="179"/>
      <c r="BA8" s="179"/>
      <c r="BB8" s="179"/>
      <c r="BC8" s="179"/>
      <c r="BD8" s="179"/>
      <c r="BE8" s="179"/>
      <c r="BF8" s="179"/>
      <c r="BG8" s="17"/>
    </row>
    <row r="9" spans="1:59" s="6" customFormat="1" ht="9.6" customHeight="1" x14ac:dyDescent="0.35">
      <c r="B9" s="7"/>
      <c r="C9" s="7"/>
      <c r="D9" s="2"/>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4"/>
    </row>
    <row r="10" spans="1:59" ht="38.25" customHeight="1" x14ac:dyDescent="0.2">
      <c r="A10" s="125" t="s">
        <v>47</v>
      </c>
      <c r="B10" s="125"/>
      <c r="C10" s="125"/>
      <c r="D10" s="180" t="s">
        <v>101</v>
      </c>
      <c r="E10" s="179"/>
      <c r="F10" s="179"/>
      <c r="G10" s="179"/>
      <c r="H10" s="179"/>
      <c r="I10" s="179"/>
      <c r="J10" s="179"/>
      <c r="K10" s="179"/>
      <c r="L10" s="179"/>
      <c r="M10" s="179"/>
      <c r="N10" s="179"/>
      <c r="O10" s="179"/>
      <c r="P10" s="179"/>
      <c r="Q10" s="179"/>
      <c r="R10" s="179"/>
      <c r="S10" s="179"/>
      <c r="T10" s="179"/>
      <c r="U10" s="179"/>
      <c r="V10" s="179"/>
      <c r="W10" s="179"/>
      <c r="X10" s="179"/>
      <c r="Y10" s="179"/>
      <c r="Z10" s="179"/>
      <c r="AA10" s="179"/>
      <c r="AB10" s="179"/>
      <c r="AC10" s="179"/>
      <c r="AD10" s="179"/>
      <c r="AE10" s="179"/>
      <c r="AF10" s="179"/>
      <c r="AG10" s="179"/>
      <c r="AH10" s="179"/>
      <c r="AI10" s="179"/>
      <c r="AJ10" s="179"/>
      <c r="AK10" s="179"/>
      <c r="AL10" s="179"/>
      <c r="AM10" s="179"/>
      <c r="AN10" s="179"/>
      <c r="AO10" s="179"/>
      <c r="AP10" s="179"/>
      <c r="AQ10" s="179"/>
      <c r="AR10" s="179"/>
      <c r="AS10" s="179"/>
      <c r="AT10" s="179"/>
      <c r="AU10" s="179"/>
      <c r="AV10" s="179"/>
      <c r="AW10" s="179"/>
      <c r="AX10" s="179"/>
      <c r="AY10" s="179"/>
      <c r="AZ10" s="179"/>
      <c r="BA10" s="179"/>
      <c r="BB10" s="179"/>
      <c r="BC10" s="179"/>
      <c r="BD10" s="179"/>
      <c r="BE10" s="179"/>
      <c r="BF10" s="179"/>
      <c r="BG10" s="17"/>
    </row>
    <row r="11" spans="1:59" s="6" customFormat="1" ht="9.6" customHeight="1" thickBot="1" x14ac:dyDescent="0.4">
      <c r="B11" s="2"/>
      <c r="C11" s="2"/>
      <c r="D11" s="2"/>
      <c r="E11" s="3"/>
      <c r="F11" s="3"/>
      <c r="G11" s="3"/>
      <c r="H11" s="3"/>
      <c r="I11" s="3"/>
      <c r="J11" s="3"/>
      <c r="K11" s="3"/>
      <c r="L11" s="3"/>
      <c r="M11" s="3"/>
      <c r="N11" s="3"/>
      <c r="O11" s="3"/>
      <c r="P11" s="3"/>
      <c r="Q11" s="3"/>
      <c r="R11" s="3"/>
      <c r="S11" s="3"/>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3"/>
      <c r="AU11" s="3"/>
      <c r="AV11" s="3"/>
      <c r="AW11" s="3"/>
      <c r="AX11" s="3"/>
      <c r="AY11" s="3"/>
      <c r="AZ11" s="3"/>
      <c r="BA11" s="3"/>
      <c r="BB11" s="3"/>
      <c r="BC11" s="3"/>
      <c r="BD11" s="3"/>
      <c r="BE11" s="3"/>
      <c r="BF11" s="3"/>
      <c r="BG11" s="4"/>
    </row>
    <row r="12" spans="1:59" s="10" customFormat="1" ht="18.75" thickBot="1" x14ac:dyDescent="0.3">
      <c r="A12" s="186" t="s">
        <v>53</v>
      </c>
      <c r="B12" s="187"/>
      <c r="C12" s="187"/>
      <c r="D12" s="187"/>
      <c r="E12" s="187"/>
      <c r="F12" s="187"/>
      <c r="G12" s="187"/>
      <c r="H12" s="187"/>
      <c r="I12" s="187"/>
      <c r="J12" s="187"/>
      <c r="K12" s="187"/>
      <c r="L12" s="187"/>
      <c r="M12" s="187"/>
      <c r="N12" s="187"/>
      <c r="O12" s="187"/>
      <c r="P12" s="187"/>
      <c r="Q12" s="188"/>
      <c r="R12" s="130" t="s">
        <v>55</v>
      </c>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2"/>
      <c r="BA12" s="132"/>
      <c r="BB12" s="132"/>
      <c r="BC12" s="133"/>
      <c r="BD12" s="181" t="s">
        <v>57</v>
      </c>
      <c r="BE12" s="182"/>
      <c r="BF12" s="183"/>
      <c r="BG12" s="9"/>
    </row>
    <row r="13" spans="1:59" s="21" customFormat="1" ht="42" customHeight="1" x14ac:dyDescent="0.25">
      <c r="A13" s="152" t="s">
        <v>19</v>
      </c>
      <c r="B13" s="153"/>
      <c r="C13" s="153"/>
      <c r="D13" s="153"/>
      <c r="E13" s="153"/>
      <c r="F13" s="153"/>
      <c r="G13" s="154"/>
      <c r="H13" s="152" t="s">
        <v>54</v>
      </c>
      <c r="I13" s="153"/>
      <c r="J13" s="153"/>
      <c r="K13" s="153"/>
      <c r="L13" s="154"/>
      <c r="M13" s="152" t="s">
        <v>28</v>
      </c>
      <c r="N13" s="153"/>
      <c r="O13" s="153"/>
      <c r="P13" s="153"/>
      <c r="Q13" s="154"/>
      <c r="R13" s="152" t="s">
        <v>56</v>
      </c>
      <c r="S13" s="153"/>
      <c r="T13" s="154"/>
      <c r="U13" s="152" t="s">
        <v>51</v>
      </c>
      <c r="V13" s="153"/>
      <c r="W13" s="153"/>
      <c r="X13" s="153"/>
      <c r="Y13" s="153"/>
      <c r="Z13" s="154"/>
      <c r="AA13" s="150" t="s">
        <v>32</v>
      </c>
      <c r="AB13" s="157"/>
      <c r="AC13" s="157"/>
      <c r="AD13" s="151"/>
      <c r="AE13" s="150" t="s">
        <v>33</v>
      </c>
      <c r="AF13" s="157"/>
      <c r="AG13" s="157"/>
      <c r="AH13" s="157"/>
      <c r="AI13" s="157"/>
      <c r="AJ13" s="151"/>
      <c r="AK13" s="152" t="s">
        <v>50</v>
      </c>
      <c r="AL13" s="153"/>
      <c r="AM13" s="153"/>
      <c r="AN13" s="153"/>
      <c r="AO13" s="153"/>
      <c r="AP13" s="153"/>
      <c r="AQ13" s="154"/>
      <c r="AR13" s="150" t="s">
        <v>37</v>
      </c>
      <c r="AS13" s="151"/>
      <c r="AT13" s="150" t="s">
        <v>49</v>
      </c>
      <c r="AU13" s="157"/>
      <c r="AV13" s="157"/>
      <c r="AW13" s="157"/>
      <c r="AX13" s="157"/>
      <c r="AY13" s="157"/>
      <c r="AZ13" s="157"/>
      <c r="BA13" s="157"/>
      <c r="BB13" s="157"/>
      <c r="BC13" s="151"/>
      <c r="BD13" s="155" t="s">
        <v>10</v>
      </c>
      <c r="BE13" s="184" t="s">
        <v>41</v>
      </c>
      <c r="BF13" s="177" t="s">
        <v>40</v>
      </c>
      <c r="BG13" s="11"/>
    </row>
    <row r="14" spans="1:59" customFormat="1" ht="112.5" customHeight="1" thickBot="1" x14ac:dyDescent="0.3">
      <c r="A14" s="12" t="s">
        <v>35</v>
      </c>
      <c r="B14" s="13" t="s">
        <v>20</v>
      </c>
      <c r="C14" s="13" t="s">
        <v>8</v>
      </c>
      <c r="D14" s="13" t="s">
        <v>7</v>
      </c>
      <c r="E14" s="13" t="s">
        <v>64</v>
      </c>
      <c r="F14" s="13" t="s">
        <v>6</v>
      </c>
      <c r="G14" s="14" t="s">
        <v>5</v>
      </c>
      <c r="H14" s="15" t="s">
        <v>63</v>
      </c>
      <c r="I14" s="13" t="s">
        <v>60</v>
      </c>
      <c r="J14" s="13" t="s">
        <v>9</v>
      </c>
      <c r="K14" s="13" t="s">
        <v>24</v>
      </c>
      <c r="L14" s="14" t="s">
        <v>61</v>
      </c>
      <c r="M14" s="189" t="s">
        <v>23</v>
      </c>
      <c r="N14" s="190"/>
      <c r="O14" s="190" t="s">
        <v>22</v>
      </c>
      <c r="P14" s="190"/>
      <c r="Q14" s="14" t="s">
        <v>21</v>
      </c>
      <c r="R14" s="15" t="s">
        <v>52</v>
      </c>
      <c r="S14" s="13" t="s">
        <v>62</v>
      </c>
      <c r="T14" s="14" t="s">
        <v>36</v>
      </c>
      <c r="U14" s="12" t="s">
        <v>18</v>
      </c>
      <c r="V14" s="13" t="s">
        <v>10</v>
      </c>
      <c r="W14" s="13" t="s">
        <v>42</v>
      </c>
      <c r="X14" s="13" t="s">
        <v>43</v>
      </c>
      <c r="Y14" s="13" t="s">
        <v>44</v>
      </c>
      <c r="Z14" s="14" t="s">
        <v>45</v>
      </c>
      <c r="AA14" s="12" t="s">
        <v>25</v>
      </c>
      <c r="AB14" s="18"/>
      <c r="AC14" s="16" t="s">
        <v>12</v>
      </c>
      <c r="AD14" s="19"/>
      <c r="AE14" s="12" t="s">
        <v>13</v>
      </c>
      <c r="AF14" s="18"/>
      <c r="AG14" s="16" t="s">
        <v>14</v>
      </c>
      <c r="AH14" s="18"/>
      <c r="AI14" s="16" t="s">
        <v>15</v>
      </c>
      <c r="AJ14" s="20"/>
      <c r="AK14" s="15"/>
      <c r="AL14" s="190" t="s">
        <v>29</v>
      </c>
      <c r="AM14" s="190"/>
      <c r="AN14" s="13"/>
      <c r="AO14" s="190" t="s">
        <v>30</v>
      </c>
      <c r="AP14" s="190"/>
      <c r="AQ14" s="14" t="s">
        <v>31</v>
      </c>
      <c r="AR14" s="15" t="s">
        <v>39</v>
      </c>
      <c r="AS14" s="14" t="s">
        <v>38</v>
      </c>
      <c r="AT14" s="12" t="s">
        <v>26</v>
      </c>
      <c r="AU14" s="72" t="s">
        <v>40</v>
      </c>
      <c r="AV14" s="72" t="s">
        <v>48</v>
      </c>
      <c r="AW14" s="72" t="s">
        <v>27</v>
      </c>
      <c r="AX14" s="72" t="s">
        <v>45</v>
      </c>
      <c r="AY14" s="72" t="s">
        <v>46</v>
      </c>
      <c r="AZ14" s="70" t="s">
        <v>77</v>
      </c>
      <c r="BA14" s="70" t="s">
        <v>79</v>
      </c>
      <c r="BB14" s="51" t="s">
        <v>78</v>
      </c>
      <c r="BC14" s="14" t="s">
        <v>11</v>
      </c>
      <c r="BD14" s="156"/>
      <c r="BE14" s="185"/>
      <c r="BF14" s="178"/>
    </row>
    <row r="15" spans="1:59" s="32" customFormat="1" ht="165.75" customHeight="1" thickBot="1" x14ac:dyDescent="0.3">
      <c r="A15" s="122" t="s">
        <v>34</v>
      </c>
      <c r="B15" s="134" t="s">
        <v>103</v>
      </c>
      <c r="C15" s="134" t="s">
        <v>66</v>
      </c>
      <c r="D15" s="134" t="s">
        <v>67</v>
      </c>
      <c r="E15" s="134" t="s">
        <v>104</v>
      </c>
      <c r="F15" s="134" t="s">
        <v>102</v>
      </c>
      <c r="G15" s="171" t="str">
        <f>+IF(OR(D15&lt;&gt;"",E15&lt;&gt;"",F15&lt;&gt;""),CONCATENATE("Posibilidad de ",D15," por ",E15,"debido a que ",F15),"")</f>
        <v>Posibilidad de afectación económica y reputacional por Incumplimiento de los términos legalmente establecidos para los tramites pertinentes dentro de los procesos,  debido a que se presentan deficiencias en la observancia de la Ley 
Desconocimiento, Alteración y/o Manipulación de documentos oficiales</v>
      </c>
      <c r="H15" s="98" t="s">
        <v>106</v>
      </c>
      <c r="I15" s="110" t="s">
        <v>90</v>
      </c>
      <c r="J15" s="110" t="s">
        <v>97</v>
      </c>
      <c r="K15" s="110" t="s">
        <v>80</v>
      </c>
      <c r="L15" s="110" t="s">
        <v>85</v>
      </c>
      <c r="M15" s="113">
        <f>+IF(K15="Máximo 2 veces",0.2,IF(K15="Entre 3 a 24 veces",0.4,IF(K15="Entre 24 a 500 veces",0.6,IF(K15="Entre 500 a 5000 veces",0.8,IF(K15="Mas de 5000 veces",1,"")))))</f>
        <v>0.6</v>
      </c>
      <c r="N15" s="116" t="str">
        <f>+IF(M15="","",IF(M15&gt;0.8,"Muy Alta",IF(AND(M15&lt;=0.8,M15&gt;0.6),"Alta",IF(AND(M15&lt;=0.6,M15&gt;0.4),"Media",IF(AND(M15&lt;=0.4,M15&gt;0.2),"Baja","Muy Baja")))))</f>
        <v>Media</v>
      </c>
      <c r="O15" s="113">
        <f>+IF(L15="Menor a 10 SMLMV o afectación a un área/proceso",0.2,IF(L15="Entre 10 y 50 SMLMV o afectación interna",0.4,IF(L15="Entre 50 y 100 SMLMV o afectación con algunos usuarios",0.6,IF(L15="Entre 100 y 500 SMLMV o fectación a nivel municipal/departamental",0.8,IF(L15="Mayor a 500 SMLMV o afectación nacional",1,"")))))</f>
        <v>0.6</v>
      </c>
      <c r="P15" s="119" t="str">
        <f>+IF(L15="Menor a 10 SMLMV o afectación a un área/proceso","Leve",IF(L15="Entre 10 y 50 SMLMV o afectación interna","Menor",IF(L15="Entre 50 y 100 SMLMV o afectación con algunos usuarios","Moderado",IF(L15="Entre 100 y 500 SMLMV o fectación a nivel municipal/departamental","Mayor",IF(L15="Mayor a 500 SMLMV o afectación nacional","Catastrófico","")))))</f>
        <v>Moderado</v>
      </c>
      <c r="Q15" s="116" t="str">
        <f>+IF(OR(K15="",L15=""),"",IF(AND(P15="Catastrófico",N15&lt;&gt;""),"Extremo",IF(AND(P15="Mayor",N15&lt;&gt;""),"Alto",IF(AND(N15="Muy Alta",O15&gt;0.1,O15&lt;0.7),"Alto",IF(AND(N15="Alta",P15="Moderado"),"Alto",IF(O15*M15&lt;0.1,"Bajo",IF(AND(N15="Alta",O15&lt;0.5),"Moderado",IF(AND(N15="Media",O15&lt;0.7),"Moderado",IF(AND(N15="Baja",OR(P15="Moderado",P15="Menor")),"Moderado",IF(AND(N15="Muy Baja",P15="Moderado"),"Moderado",))))))))))</f>
        <v>Moderado</v>
      </c>
      <c r="R15" s="110" t="s">
        <v>81</v>
      </c>
      <c r="S15" s="110" t="s">
        <v>71</v>
      </c>
      <c r="T15" s="127"/>
      <c r="U15" s="26">
        <v>1</v>
      </c>
      <c r="V15" s="80" t="s">
        <v>105</v>
      </c>
      <c r="W15" s="22" t="s">
        <v>107</v>
      </c>
      <c r="X15" s="22" t="s">
        <v>108</v>
      </c>
      <c r="Y15" s="25" t="str">
        <f t="shared" ref="Y15" si="0">CONCATENATE(V15,W15,X15)</f>
        <v xml:space="preserve">El (la) secretario (a) general y su equipo de trabajo realizará segumiento al estado de los procesos para garantizar la respuesta oportuna y efectiva a los requerimientos presentados por usuarios, grupos de valor , entidades, organismos de control, etc. </v>
      </c>
      <c r="Z15" s="22" t="s">
        <v>109</v>
      </c>
      <c r="AA15" s="27" t="s">
        <v>72</v>
      </c>
      <c r="AB15" s="28">
        <f t="shared" ref="AB15:AB17" si="1">+IF(AA15="","",IF(AA15="Preventivo",0.25,IF(AA15="Detectivo",0.15,IF(AA15="Correctivo",0.1,))))</f>
        <v>0.25</v>
      </c>
      <c r="AC15" s="27" t="s">
        <v>73</v>
      </c>
      <c r="AD15" s="28">
        <f t="shared" ref="AD15:AD17" si="2">+IF(AC15="","",IF(AC15="Automático",0.25,IF(AC15="Manual",0.15)))</f>
        <v>0.15</v>
      </c>
      <c r="AE15" s="27" t="s">
        <v>74</v>
      </c>
      <c r="AF15" s="28">
        <f>+IF(AE15="","",IF(AE15="Documentado",0.5,IF(AE15="Sin documentar",0)))</f>
        <v>0.5</v>
      </c>
      <c r="AG15" s="27" t="s">
        <v>75</v>
      </c>
      <c r="AH15" s="28">
        <f>+IF(AG15="","",IF(AG15="Continua",0.1,IF(AG15="Aleatoria",0.05)))</f>
        <v>0.1</v>
      </c>
      <c r="AI15" s="27" t="s">
        <v>76</v>
      </c>
      <c r="AJ15" s="29">
        <f>+IF(AI15="","",IF(AI15="Con registro",0.05,IF(AI15="Sin registro",0)))</f>
        <v>0.05</v>
      </c>
      <c r="AK15" s="29">
        <f>+IF(AA15="Detectivo",M15-(SUM(AB15,AD15)*M15),IF(AA15="Preventivo",M15-(SUM(AB15,AD15)*M15),M15))</f>
        <v>0.36</v>
      </c>
      <c r="AL15" s="113">
        <f>+IF(M15="","",MIN(AK15:AK17))</f>
        <v>0.12959999999999999</v>
      </c>
      <c r="AM15" s="116" t="str">
        <f>+IF(AL15="","",IF(AL15&gt;0.8,"Muy Alta",IF(AND(AL15&lt;=0.8,AL15&gt;0.6),"Alta",IF(AND(AL15&lt;=0.6,AL15&gt;0.4),"Media",IF(AND(AL15&lt;=0.4,AL15&gt;0.2),"Baja","Muy Baja")))))</f>
        <v>Muy Baja</v>
      </c>
      <c r="AN15" s="29">
        <f>+IF(AA15="Correctivo",O15-(SUM(AB15,AD15)*O15),O15)</f>
        <v>0.6</v>
      </c>
      <c r="AO15" s="113">
        <f>+IF(L15="","",MIN(AN16:AN17))</f>
        <v>0.6</v>
      </c>
      <c r="AP15" s="119" t="str">
        <f>+IF(AO15="","",IF(AO15&gt;0.8,"Catastrófico",IF(AND(AO15&lt;=0.8,AO15&gt;0.6),"Mayor",IF(AND(AO15&lt;=0.6,AO15&gt;0.4),"Moderado",IF(AND(AO15&lt;=0.4,AO15&gt;0.2),"Menor","Leve")))))</f>
        <v>Moderado</v>
      </c>
      <c r="AQ15" s="116" t="str">
        <f>+IF(OR(AL15="",AO15=""),"",IF(AND(AP15="Catastrófico",AM15&lt;&gt;""),"Extremo",IF(AND(AP15="Mayor",AM15&lt;&gt;""),"Alto",IF(AND(AM15="Muy Alta",AO15&gt;0.1,AO15&lt;0.7),"Alto",IF(AND(AM15="Alta",AP15="Moderado"),"Alto",IF(AO15*AL15&lt;0.1,"Bajo",IF(AND(AM15="Alta",AO15&lt;0.5),"Moderado",IF(AND(AM15="Media",AO15&lt;0.7),"Moderado",IF(AND(AM15="Baja",OR(AP15="Moderado",AP15="Menor")),"Moderado",IF(AND(AM15="Muy Baja",AP15="Moderado"),"Moderado",))))))))))</f>
        <v>Bajo</v>
      </c>
      <c r="AR15" s="98" t="s">
        <v>116</v>
      </c>
      <c r="AS15" s="126"/>
      <c r="AT15" s="31">
        <v>1</v>
      </c>
      <c r="AU15" s="69" t="s">
        <v>110</v>
      </c>
      <c r="AV15" s="69" t="s">
        <v>88</v>
      </c>
      <c r="AW15" s="50" t="s">
        <v>219</v>
      </c>
      <c r="AX15" s="69" t="s">
        <v>91</v>
      </c>
      <c r="AY15" s="80" t="s">
        <v>111</v>
      </c>
      <c r="AZ15" s="69" t="s">
        <v>112</v>
      </c>
      <c r="BA15" s="69" t="s">
        <v>223</v>
      </c>
      <c r="BB15" s="49">
        <v>0.66</v>
      </c>
      <c r="BC15" s="22" t="s">
        <v>225</v>
      </c>
      <c r="BD15" s="60" t="s">
        <v>222</v>
      </c>
      <c r="BE15" s="61">
        <v>46006</v>
      </c>
      <c r="BF15" s="62" t="s">
        <v>224</v>
      </c>
    </row>
    <row r="16" spans="1:59" s="32" customFormat="1" ht="155.25" customHeight="1" thickBot="1" x14ac:dyDescent="0.3">
      <c r="A16" s="123"/>
      <c r="B16" s="135"/>
      <c r="C16" s="135"/>
      <c r="D16" s="135"/>
      <c r="E16" s="135"/>
      <c r="F16" s="135"/>
      <c r="G16" s="172"/>
      <c r="H16" s="99"/>
      <c r="I16" s="111"/>
      <c r="J16" s="111"/>
      <c r="K16" s="111"/>
      <c r="L16" s="111"/>
      <c r="M16" s="114"/>
      <c r="N16" s="117"/>
      <c r="O16" s="114"/>
      <c r="P16" s="120"/>
      <c r="Q16" s="117"/>
      <c r="R16" s="111"/>
      <c r="S16" s="111"/>
      <c r="T16" s="128"/>
      <c r="U16" s="33">
        <v>2</v>
      </c>
      <c r="V16" s="87" t="s">
        <v>105</v>
      </c>
      <c r="W16" s="23" t="s">
        <v>113</v>
      </c>
      <c r="X16" s="23" t="s">
        <v>114</v>
      </c>
      <c r="Y16" s="68" t="str">
        <f>CONCATENATE(V16,W16,X16)</f>
        <v xml:space="preserve">El (la) secretario (a) general y su equipo de trabajo  dará cumplimiento a los términos legales en la atención de los requerimientos, en el marco de lo dispuesto por el ordenamiento jurídico, dependiendo de cada caso. </v>
      </c>
      <c r="Z16" s="23" t="s">
        <v>115</v>
      </c>
      <c r="AA16" s="34" t="s">
        <v>72</v>
      </c>
      <c r="AB16" s="28">
        <f t="shared" si="1"/>
        <v>0.25</v>
      </c>
      <c r="AC16" s="34" t="s">
        <v>73</v>
      </c>
      <c r="AD16" s="28">
        <f t="shared" si="2"/>
        <v>0.15</v>
      </c>
      <c r="AE16" s="34" t="s">
        <v>74</v>
      </c>
      <c r="AF16" s="35"/>
      <c r="AG16" s="34" t="s">
        <v>75</v>
      </c>
      <c r="AH16" s="35"/>
      <c r="AI16" s="34" t="s">
        <v>76</v>
      </c>
      <c r="AJ16" s="36">
        <f t="shared" ref="AJ16:AJ23" si="3">+IF(AI16="","",IF(AI16="Con registro",0.05,IF(AI16="Sin registro",0)))</f>
        <v>0.05</v>
      </c>
      <c r="AK16" s="29">
        <f>+IF(AA16="Detectivo",AK15-(SUM(AB16,AD16)*AK15),IF(AA16="Preventivo",AK15-(SUM(AB16,AD16)*AK15),AK15))</f>
        <v>0.216</v>
      </c>
      <c r="AL16" s="114"/>
      <c r="AM16" s="117"/>
      <c r="AN16" s="29">
        <f>+IF(AA16="Correctivo",AN15-(SUM(AB16,AD16)*AN15),AN15)</f>
        <v>0.6</v>
      </c>
      <c r="AO16" s="114"/>
      <c r="AP16" s="120"/>
      <c r="AQ16" s="117"/>
      <c r="AR16" s="99"/>
      <c r="AS16" s="99"/>
      <c r="AT16" s="37">
        <v>2</v>
      </c>
      <c r="AU16" s="66" t="s">
        <v>119</v>
      </c>
      <c r="AV16" s="81" t="s">
        <v>88</v>
      </c>
      <c r="AW16" s="50" t="s">
        <v>219</v>
      </c>
      <c r="AX16" s="66" t="s">
        <v>117</v>
      </c>
      <c r="AY16" s="87" t="s">
        <v>118</v>
      </c>
      <c r="AZ16" s="66" t="s">
        <v>120</v>
      </c>
      <c r="BA16" s="66"/>
      <c r="BB16" s="49"/>
      <c r="BC16" s="23"/>
      <c r="BD16" s="60" t="s">
        <v>222</v>
      </c>
      <c r="BE16" s="61">
        <v>46006</v>
      </c>
      <c r="BF16" s="63"/>
    </row>
    <row r="17" spans="1:58" s="32" customFormat="1" ht="144.75" customHeight="1" thickBot="1" x14ac:dyDescent="0.3">
      <c r="A17" s="124"/>
      <c r="B17" s="136"/>
      <c r="C17" s="136"/>
      <c r="D17" s="136"/>
      <c r="E17" s="136"/>
      <c r="F17" s="136"/>
      <c r="G17" s="173"/>
      <c r="H17" s="100"/>
      <c r="I17" s="112"/>
      <c r="J17" s="112"/>
      <c r="K17" s="112"/>
      <c r="L17" s="112"/>
      <c r="M17" s="115"/>
      <c r="N17" s="118"/>
      <c r="O17" s="115"/>
      <c r="P17" s="121"/>
      <c r="Q17" s="118"/>
      <c r="R17" s="112"/>
      <c r="S17" s="112"/>
      <c r="T17" s="129"/>
      <c r="U17" s="38">
        <v>3</v>
      </c>
      <c r="V17" s="87" t="s">
        <v>105</v>
      </c>
      <c r="W17" s="24" t="s">
        <v>121</v>
      </c>
      <c r="X17" s="24" t="s">
        <v>122</v>
      </c>
      <c r="Y17" s="89" t="str">
        <f>CONCATENATE(V17,W17,X17)</f>
        <v xml:space="preserve">El (la) secretario (a) general y su equipo de trabajo realizará recolección y análisis de documentación soporte para respuestas con el fin de brindar información pertinente y de fondo </v>
      </c>
      <c r="Z17" s="24" t="s">
        <v>115</v>
      </c>
      <c r="AA17" s="39" t="s">
        <v>72</v>
      </c>
      <c r="AB17" s="28">
        <f t="shared" si="1"/>
        <v>0.25</v>
      </c>
      <c r="AC17" s="39" t="s">
        <v>73</v>
      </c>
      <c r="AD17" s="28">
        <f t="shared" si="2"/>
        <v>0.15</v>
      </c>
      <c r="AE17" s="39" t="s">
        <v>74</v>
      </c>
      <c r="AF17" s="40"/>
      <c r="AG17" s="39" t="s">
        <v>75</v>
      </c>
      <c r="AH17" s="40"/>
      <c r="AI17" s="39" t="s">
        <v>76</v>
      </c>
      <c r="AJ17" s="41">
        <f t="shared" si="3"/>
        <v>0.05</v>
      </c>
      <c r="AK17" s="29">
        <f>+IF(AA17="Detectivo",AK16-(SUM(AB17,AD17)*AK16),IF(AA17="Preventivo",AK16-(SUM(AB17,AD17)*AK16),AK16))</f>
        <v>0.12959999999999999</v>
      </c>
      <c r="AL17" s="115"/>
      <c r="AM17" s="118"/>
      <c r="AN17" s="29">
        <f>+IF(AA17="Correctivo",AN16-(SUM(AB17,AD17)*AN16),AN16)</f>
        <v>0.6</v>
      </c>
      <c r="AO17" s="115"/>
      <c r="AP17" s="121"/>
      <c r="AQ17" s="118"/>
      <c r="AR17" s="100"/>
      <c r="AS17" s="100"/>
      <c r="AT17" s="42">
        <v>3</v>
      </c>
      <c r="AU17" s="24" t="s">
        <v>123</v>
      </c>
      <c r="AV17" s="88" t="s">
        <v>88</v>
      </c>
      <c r="AW17" s="50" t="s">
        <v>219</v>
      </c>
      <c r="AX17" s="66" t="s">
        <v>124</v>
      </c>
      <c r="AY17" s="87" t="s">
        <v>125</v>
      </c>
      <c r="AZ17" s="52" t="s">
        <v>220</v>
      </c>
      <c r="BA17" s="52"/>
      <c r="BB17" s="49"/>
      <c r="BC17" s="24"/>
      <c r="BD17" s="60" t="s">
        <v>222</v>
      </c>
      <c r="BE17" s="61">
        <v>46006</v>
      </c>
      <c r="BF17" s="64"/>
    </row>
    <row r="18" spans="1:58" s="32" customFormat="1" ht="201.75" customHeight="1" thickBot="1" x14ac:dyDescent="0.25">
      <c r="A18" s="122" t="s">
        <v>58</v>
      </c>
      <c r="B18" s="110" t="s">
        <v>127</v>
      </c>
      <c r="C18" s="110" t="s">
        <v>66</v>
      </c>
      <c r="D18" s="110" t="s">
        <v>67</v>
      </c>
      <c r="E18" s="110" t="s">
        <v>126</v>
      </c>
      <c r="F18" s="110" t="s">
        <v>150</v>
      </c>
      <c r="G18" s="116" t="str">
        <f>+IF(OR(D18&lt;&gt;"",E18&lt;&gt;"",F18&lt;&gt;""),CONCATENATE("Posibilidad de ",D18," por ",E18," debido a ",F18),"")</f>
        <v>Posibilidad de afectación económica y reputacional por demandas, multas, sanciones e idemnizaciones  debido a inobservancia de requisitos legales, objetos contractuales, inadecuada ejecución de actividades y/o negligencias o demoras injustificadas.</v>
      </c>
      <c r="H18" s="98" t="s">
        <v>130</v>
      </c>
      <c r="I18" s="110" t="s">
        <v>90</v>
      </c>
      <c r="J18" s="110" t="s">
        <v>92</v>
      </c>
      <c r="K18" s="110" t="s">
        <v>80</v>
      </c>
      <c r="L18" s="110" t="s">
        <v>85</v>
      </c>
      <c r="M18" s="113">
        <f>+IF(K18="Máximo 2 veces",0.2,IF(K18="Entre 3 a 24 veces",0.4,IF(K18="Entre 24 a 500 veces",0.6,IF(K18="Entre 500 a 5000 veces",0.8,IF(K18="Mas de 5000 veces",1,"")))))</f>
        <v>0.6</v>
      </c>
      <c r="N18" s="116" t="str">
        <f>+IF(M18="","",IF(M18&gt;0.8,"Muy Alta",IF(AND(M18&lt;=0.8,M18&gt;0.6),"Alta",IF(AND(M18&lt;=0.6,M18&gt;0.4),"Media",IF(AND(M18&lt;=0.4,M18&gt;0.2),"Baja","Muy Baja")))))</f>
        <v>Media</v>
      </c>
      <c r="O18" s="113">
        <f>+IF(L18="Menor a 10 SMLMV o afectación a un área/proceso",0.2,IF(L18="Entre 10 y 50 SMLMV o afectación interna",0.4,IF(L18="Entre 50 y 100 SMLMV o afectación con algunos usuarios",0.6,IF(L18="Entre 100 y 500 SMLMV o fectación a nivel municipal/departamental",0.8,IF(L18="Mayor a 500 SMLMV o afectación nacional",1,"")))))</f>
        <v>0.6</v>
      </c>
      <c r="P18" s="119" t="str">
        <f>+IF(L18="Menor a 10 SMLMV o afectación a un área/proceso","Leve",IF(L18="Entre 10 y 50 SMLMV o afectación interna","Menor",IF(L18="Entre 50 y 100 SMLMV o afectación con algunos usuarios","Moderado",IF(L18="Entre 100 y 500 SMLMV o fectación a nivel municipal/departamental","Mayor",IF(L18="Mayor a 500 SMLMV o afectación nacional","Catastrófico","")))))</f>
        <v>Moderado</v>
      </c>
      <c r="Q18" s="116" t="str">
        <f>+IF(OR(K18="",L18=""),"",IF(AND(P18="Catastrófico",N18&lt;&gt;""),"Extremo",IF(AND(P18="Mayor",N18&lt;&gt;""),"Alto",IF(AND(N18="Muy Alta",O18&gt;0.1,O18&lt;0.7),"Alto",IF(AND(N18="Alta",P18="Moderado"),"Alto",IF(O18*M18&lt;0.1,"Bajo",IF(AND(N18="Alta",O18&lt;0.5),"Moderado",IF(AND(N18="Media",O18&lt;0.7),"Moderado",IF(AND(N18="Baja",OR(P18="Moderado",P18="Menor")),"Moderado",IF(AND(N18="Muy Baja",P18="Moderado"),"Moderado",))))))))))</f>
        <v>Moderado</v>
      </c>
      <c r="R18" s="110" t="s">
        <v>81</v>
      </c>
      <c r="S18" s="110" t="s">
        <v>71</v>
      </c>
      <c r="T18" s="127"/>
      <c r="U18" s="26">
        <v>1</v>
      </c>
      <c r="V18" s="90" t="s">
        <v>105</v>
      </c>
      <c r="W18" s="22" t="s">
        <v>141</v>
      </c>
      <c r="X18" s="90" t="s">
        <v>140</v>
      </c>
      <c r="Y18" s="91" t="str">
        <f>CONCATENATE(V18,W18,X18)</f>
        <v>El (la) secretario (a) general y su equipo de trabajo realizará capacitaciones, 
seguimiento y vigilancia periódica de los informes de actividades por parte de los responsables de la defensa judicial, con el fin de llevar el respectivo control de términos y respuestas sobre los procesos</v>
      </c>
      <c r="Z18" s="76" t="s">
        <v>145</v>
      </c>
      <c r="AA18" s="27" t="s">
        <v>72</v>
      </c>
      <c r="AB18" s="28">
        <f>+IF(AA18="","",IF(AA18="Preventivo",0.25,IF(AA18="Detectivo",0.15,IF(AA18="Correctivo",0.1,))))</f>
        <v>0.25</v>
      </c>
      <c r="AC18" s="27" t="s">
        <v>73</v>
      </c>
      <c r="AD18" s="28">
        <f>+IF(AC18="","",IF(AC18="Automático",0.25,IF(AC18="Manual",0.15)))</f>
        <v>0.15</v>
      </c>
      <c r="AE18" s="27" t="s">
        <v>74</v>
      </c>
      <c r="AF18" s="28">
        <f>+IF(AE18="","",IF(AE18="Documentado",0.5,IF(AE18="Sin documentar",0)))</f>
        <v>0.5</v>
      </c>
      <c r="AG18" s="27" t="s">
        <v>75</v>
      </c>
      <c r="AH18" s="28">
        <f>+IF(AG18="","",IF(AG18="Continua",0.1,IF(AG18="Aleatoria",0.05)))</f>
        <v>0.1</v>
      </c>
      <c r="AI18" s="27" t="s">
        <v>76</v>
      </c>
      <c r="AJ18" s="29">
        <f>+IF(AI18="","",IF(AI18="Con registro",0.05,IF(AI18="Sin registro",0)))</f>
        <v>0.05</v>
      </c>
      <c r="AK18" s="29">
        <f>+IF(AA18="Detectivo",M18-(SUM(AB18,AD18)*M18),IF(AA18="Preventivo",M18-(SUM(AB18,AD18)*M18),M18))</f>
        <v>0.36</v>
      </c>
      <c r="AL18" s="113">
        <f>+IF(M18="","",MIN(AK18:AK20))</f>
        <v>0.1512</v>
      </c>
      <c r="AM18" s="116" t="str">
        <f>+IF(AL18="","",IF(AL18&gt;0.8,"Muy Alta",IF(AND(AL18&lt;=0.8,AL18&gt;0.6),"Alta",IF(AND(AL18&lt;=0.6,AL18&gt;0.4),"Media",IF(AND(AL18&lt;=0.4,AL18&gt;0.2),"Baja","Muy Baja")))))</f>
        <v>Muy Baja</v>
      </c>
      <c r="AN18" s="29">
        <f>+IF(AA18="Correctivo",O18-(SUM(AB18,AD18)*O18),O18)</f>
        <v>0.6</v>
      </c>
      <c r="AO18" s="113">
        <f>+IF(L18="","",MIN(AN19:AN20))</f>
        <v>0.6</v>
      </c>
      <c r="AP18" s="119" t="str">
        <f>+IF(AO18="","",IF(AO18&gt;0.8,"Catastrófico",IF(AND(AO18&lt;=0.8,AO18&gt;0.6),"Mayor",IF(AND(AO18&lt;=0.6,AO18&gt;0.4),"Moderado",IF(AND(AO18&lt;=0.4,AO18&gt;0.2),"Menor","Leve")))))</f>
        <v>Moderado</v>
      </c>
      <c r="AQ18" s="116" t="str">
        <f t="shared" ref="AQ18" si="4">+IF(OR(AL18="",AO18=""),"",IF(AND(AP18="Catastrófico",AM18&lt;&gt;""),"Extremo",IF(AND(AP18="Mayor",AM18&lt;&gt;""),"Alto",IF(AND(AM18="Muy Alta",AO18&gt;0.1,AO18&lt;0.7),"Alto",IF(AND(AM18="Alta",AP18="Moderado"),"Alto",IF(AO18*AL18&lt;0.1,"Bajo",IF(AND(AM18="Alta",AO18&lt;0.5),"Moderado",IF(AND(AM18="Media",AO18&lt;0.7),"Moderado",IF(AND(AM18="Baja",OR(AP18="Moderado",AP18="Menor")),"Moderado",IF(AND(AM18="Muy Baja",AP18="Moderado"),"Moderado",))))))))))</f>
        <v>Bajo</v>
      </c>
      <c r="AR18" s="98" t="s">
        <v>149</v>
      </c>
      <c r="AS18" s="126"/>
      <c r="AT18" s="31">
        <v>1</v>
      </c>
      <c r="AU18" s="22" t="s">
        <v>151</v>
      </c>
      <c r="AV18" s="81" t="s">
        <v>88</v>
      </c>
      <c r="AW18" s="50" t="s">
        <v>221</v>
      </c>
      <c r="AX18" s="74" t="s">
        <v>152</v>
      </c>
      <c r="AY18" s="90" t="s">
        <v>118</v>
      </c>
      <c r="AZ18" s="46" t="s">
        <v>157</v>
      </c>
      <c r="BA18" s="46"/>
      <c r="BB18" s="46"/>
      <c r="BC18" s="22"/>
      <c r="BD18" s="60" t="s">
        <v>222</v>
      </c>
      <c r="BE18" s="61">
        <v>46006</v>
      </c>
      <c r="BF18" s="137"/>
    </row>
    <row r="19" spans="1:58" s="32" customFormat="1" ht="140.25" customHeight="1" thickBot="1" x14ac:dyDescent="0.3">
      <c r="A19" s="123"/>
      <c r="B19" s="111"/>
      <c r="C19" s="111"/>
      <c r="D19" s="111"/>
      <c r="E19" s="111"/>
      <c r="F19" s="111"/>
      <c r="G19" s="117"/>
      <c r="H19" s="99"/>
      <c r="I19" s="111"/>
      <c r="J19" s="111"/>
      <c r="K19" s="111"/>
      <c r="L19" s="111"/>
      <c r="M19" s="114"/>
      <c r="N19" s="117"/>
      <c r="O19" s="114"/>
      <c r="P19" s="120"/>
      <c r="Q19" s="117"/>
      <c r="R19" s="111"/>
      <c r="S19" s="111"/>
      <c r="T19" s="128"/>
      <c r="U19" s="33">
        <v>2</v>
      </c>
      <c r="V19" s="90" t="s">
        <v>105</v>
      </c>
      <c r="W19" s="80" t="s">
        <v>142</v>
      </c>
      <c r="X19" s="23" t="s">
        <v>143</v>
      </c>
      <c r="Y19" s="71" t="str">
        <f>CONCATENATE(V19,W19,X19)</f>
        <v xml:space="preserve">El (la) secretario (a) general y su equipo de trabajo realizará una matriz de contingencias, para el control y seguimiento periodico a los procesos </v>
      </c>
      <c r="Z19" s="23" t="s">
        <v>144</v>
      </c>
      <c r="AA19" s="34" t="s">
        <v>86</v>
      </c>
      <c r="AB19" s="35">
        <f t="shared" ref="AB19:AB23" si="5">+IF(AA19="","",IF(AA19="Preventivo",0.25,IF(AA19="Detectivo",0.15,IF(AA19="Correctivo",0.1,))))</f>
        <v>0.15</v>
      </c>
      <c r="AC19" s="34" t="s">
        <v>73</v>
      </c>
      <c r="AD19" s="35">
        <f t="shared" ref="AD19:AD23" si="6">+IF(AC19="","",IF(AC19="Automático",0.25,IF(AC19="Manual",0.15)))</f>
        <v>0.15</v>
      </c>
      <c r="AE19" s="34" t="s">
        <v>74</v>
      </c>
      <c r="AF19" s="35">
        <f t="shared" ref="AF19:AF23" si="7">+IF(AE19="","",IF(AE19="Documentado",0.5,IF(AE19="Sin documentar",0)))</f>
        <v>0.5</v>
      </c>
      <c r="AG19" s="34" t="s">
        <v>75</v>
      </c>
      <c r="AH19" s="35">
        <f t="shared" ref="AH19:AH23" si="8">+IF(AG19="","",IF(AG19="Continua",0.1,IF(AG19="Aleatoria",0.05)))</f>
        <v>0.1</v>
      </c>
      <c r="AI19" s="34" t="s">
        <v>76</v>
      </c>
      <c r="AJ19" s="36">
        <f t="shared" si="3"/>
        <v>0.05</v>
      </c>
      <c r="AK19" s="29">
        <f>+IF(AA19="Detectivo",AK18-(SUM(AB19,AD19)*AK18),IF(AA19="Preventivo",AK18-(SUM(AB19,AD19)*AK18),AK18))</f>
        <v>0.252</v>
      </c>
      <c r="AL19" s="114"/>
      <c r="AM19" s="117"/>
      <c r="AN19" s="29">
        <f>+IF(AA19="Correctivo",AN18-(SUM(AB19,AD19)*AN18),AN18)</f>
        <v>0.6</v>
      </c>
      <c r="AO19" s="114"/>
      <c r="AP19" s="120"/>
      <c r="AQ19" s="117"/>
      <c r="AR19" s="99"/>
      <c r="AS19" s="99"/>
      <c r="AT19" s="37">
        <v>2</v>
      </c>
      <c r="AU19" s="23" t="s">
        <v>154</v>
      </c>
      <c r="AV19" s="81" t="s">
        <v>88</v>
      </c>
      <c r="AW19" s="50" t="s">
        <v>221</v>
      </c>
      <c r="AX19" s="77" t="s">
        <v>153</v>
      </c>
      <c r="AY19" s="90" t="s">
        <v>118</v>
      </c>
      <c r="AZ19" s="47" t="s">
        <v>158</v>
      </c>
      <c r="BA19" s="47"/>
      <c r="BB19" s="47"/>
      <c r="BC19" s="23"/>
      <c r="BD19" s="60" t="s">
        <v>222</v>
      </c>
      <c r="BE19" s="61">
        <v>46006</v>
      </c>
      <c r="BF19" s="138"/>
    </row>
    <row r="20" spans="1:58" s="32" customFormat="1" ht="145.5" customHeight="1" thickBot="1" x14ac:dyDescent="0.3">
      <c r="A20" s="124"/>
      <c r="B20" s="112"/>
      <c r="C20" s="112"/>
      <c r="D20" s="112"/>
      <c r="E20" s="112"/>
      <c r="F20" s="112"/>
      <c r="G20" s="118"/>
      <c r="H20" s="100"/>
      <c r="I20" s="112"/>
      <c r="J20" s="112"/>
      <c r="K20" s="112"/>
      <c r="L20" s="112"/>
      <c r="M20" s="115"/>
      <c r="N20" s="118"/>
      <c r="O20" s="115"/>
      <c r="P20" s="121"/>
      <c r="Q20" s="118"/>
      <c r="R20" s="112"/>
      <c r="S20" s="112"/>
      <c r="T20" s="129"/>
      <c r="U20" s="38">
        <v>3</v>
      </c>
      <c r="V20" s="90" t="s">
        <v>105</v>
      </c>
      <c r="W20" s="24" t="s">
        <v>146</v>
      </c>
      <c r="X20" s="24" t="s">
        <v>147</v>
      </c>
      <c r="Y20" s="71" t="str">
        <f>CONCATENATE(V20,W20,X20)</f>
        <v xml:space="preserve">El (la) secretario (a) general y su equipo de trabajo realizará sensibilización con todos los responsables de la supervisión y vigilancia de contratos , a fin de identificar las deficiencias y garantizar la aplicación actualizada de los procesos de vigilancia y control para prevenir siniestros. </v>
      </c>
      <c r="Z20" s="24" t="s">
        <v>148</v>
      </c>
      <c r="AA20" s="39" t="s">
        <v>72</v>
      </c>
      <c r="AB20" s="40">
        <f t="shared" si="5"/>
        <v>0.25</v>
      </c>
      <c r="AC20" s="39" t="s">
        <v>73</v>
      </c>
      <c r="AD20" s="40">
        <f t="shared" si="6"/>
        <v>0.15</v>
      </c>
      <c r="AE20" s="39" t="s">
        <v>87</v>
      </c>
      <c r="AF20" s="40">
        <f t="shared" si="7"/>
        <v>0</v>
      </c>
      <c r="AG20" s="39" t="s">
        <v>83</v>
      </c>
      <c r="AH20" s="40">
        <f t="shared" si="8"/>
        <v>0.05</v>
      </c>
      <c r="AI20" s="39" t="s">
        <v>76</v>
      </c>
      <c r="AJ20" s="41">
        <f t="shared" si="3"/>
        <v>0.05</v>
      </c>
      <c r="AK20" s="29">
        <f>+IF(AA20="Detectivo",AK19-(SUM(AB20,AD20)*AK19),IF(AA20="Preventivo",AK19-(SUM(AB20,AD20)*AK19),AK19))</f>
        <v>0.1512</v>
      </c>
      <c r="AL20" s="115"/>
      <c r="AM20" s="118"/>
      <c r="AN20" s="29">
        <f>+IF(AA20="Correctivo",AN19-(SUM(AB20,AD20)*AN19),AN19)</f>
        <v>0.6</v>
      </c>
      <c r="AO20" s="115"/>
      <c r="AP20" s="121"/>
      <c r="AQ20" s="118"/>
      <c r="AR20" s="100"/>
      <c r="AS20" s="100"/>
      <c r="AT20" s="42">
        <v>3</v>
      </c>
      <c r="AU20" s="65" t="s">
        <v>155</v>
      </c>
      <c r="AV20" s="81" t="s">
        <v>88</v>
      </c>
      <c r="AW20" s="50" t="s">
        <v>221</v>
      </c>
      <c r="AX20" s="77" t="s">
        <v>156</v>
      </c>
      <c r="AY20" s="92" t="s">
        <v>118</v>
      </c>
      <c r="AZ20" s="48" t="s">
        <v>159</v>
      </c>
      <c r="BA20" s="48"/>
      <c r="BB20" s="48"/>
      <c r="BC20" s="24"/>
      <c r="BD20" s="60" t="s">
        <v>222</v>
      </c>
      <c r="BE20" s="61">
        <v>46006</v>
      </c>
      <c r="BF20" s="139"/>
    </row>
    <row r="21" spans="1:58" s="32" customFormat="1" ht="158.25" customHeight="1" thickBot="1" x14ac:dyDescent="0.3">
      <c r="A21" s="122" t="s">
        <v>59</v>
      </c>
      <c r="B21" s="110" t="s">
        <v>132</v>
      </c>
      <c r="C21" s="110" t="s">
        <v>66</v>
      </c>
      <c r="D21" s="110" t="s">
        <v>67</v>
      </c>
      <c r="E21" s="110" t="s">
        <v>128</v>
      </c>
      <c r="F21" s="110" t="s">
        <v>129</v>
      </c>
      <c r="G21" s="116" t="str">
        <f>+IF(OR(D21&lt;&gt;"",E21&lt;&gt;"",F21&lt;&gt;""),CONCATENATE("Posibilidad de ",D21," por ",E21," debido a ",F21),"")</f>
        <v xml:space="preserve">Posibilidad de afectación económica y reputacional por perdida de exigibilidad de la cartera morosa de microcréditos debido a fallas en la identificación de los deudores, omisión en los cobros persuasivo y coactivo, falta de personal suficiente e idóneo </v>
      </c>
      <c r="H21" s="98" t="s">
        <v>131</v>
      </c>
      <c r="I21" s="110" t="s">
        <v>68</v>
      </c>
      <c r="J21" s="110" t="s">
        <v>69</v>
      </c>
      <c r="K21" s="110" t="s">
        <v>80</v>
      </c>
      <c r="L21" s="110" t="s">
        <v>85</v>
      </c>
      <c r="M21" s="113">
        <f>+IF(K21="Máximo 2 veces",0.2,IF(K21="Entre 3 a 24 veces",0.4,IF(K21="Entre 24 a 500 veces",0.6,IF(K21="Entre 500 a 5000 veces",0.8,IF(K21="Mas de 5000 veces",1,"")))))</f>
        <v>0.6</v>
      </c>
      <c r="N21" s="116" t="str">
        <f>+IF(M21="","",IF(M21&gt;0.8,"Muy Alta",IF(AND(M21&lt;=0.8,M21&gt;0.6),"Alta",IF(AND(M21&lt;=0.6,M21&gt;0.4),"Media",IF(AND(M21&lt;=0.4,M21&gt;0.2),"Baja","Muy Baja")))))</f>
        <v>Media</v>
      </c>
      <c r="O21" s="113">
        <f>+IF(L21="Menor a 10 SMLMV o afectación a un área/proceso",0.2,IF(L21="Entre 10 y 50 SMLMV o afectación interna",0.4,IF(L21="Entre 50 y 100 SMLMV o afectación con algunos usuarios",0.6,IF(L21="Entre 100 y 500 SMLMV o fectación a nivel municipal/departamental",0.8,IF(L21="Mayor a 500 SMLMV o afectación nacional",1,"")))))</f>
        <v>0.6</v>
      </c>
      <c r="P21" s="119" t="str">
        <f>+IF(L21="Menor a 10 SMLMV o afectación a un área/proceso","Leve",IF(L21="Entre 10 y 50 SMLMV o afectación interna","Menor",IF(L21="Entre 50 y 100 SMLMV o afectación con algunos usuarios","Moderado",IF(L21="Entre 100 y 500 SMLMV o fectación a nivel municipal/departamental","Mayor",IF(L21="Mayor a 500 SMLMV o afectación nacional","Catastrófico","")))))</f>
        <v>Moderado</v>
      </c>
      <c r="Q21" s="116" t="str">
        <f>+IF(OR(K21="",L21=""),"",IF(AND(P21="Catastrófico",N21&lt;&gt;""),"Extremo",IF(AND(P21="Mayor",N21&lt;&gt;""),"Alto",IF(AND(N21="Muy Alta",O21&gt;0.1,O21&lt;0.7),"Alto",IF(AND(N21="Alta",P21="Moderado"),"Alto",IF(O21*M21&lt;0.1,"Bajo",IF(AND(N21="Alta",O21&lt;0.5),"Moderado",IF(AND(N21="Media",O21&lt;0.7),"Moderado",IF(AND(N21="Baja",OR(P21="Moderado",P21="Menor")),"Moderado",IF(AND(N21="Muy Baja",P21="Moderado"),"Moderado",))))))))))</f>
        <v>Moderado</v>
      </c>
      <c r="R21" s="110" t="s">
        <v>81</v>
      </c>
      <c r="S21" s="110" t="s">
        <v>71</v>
      </c>
      <c r="T21" s="127"/>
      <c r="U21" s="26">
        <v>1</v>
      </c>
      <c r="V21" s="92" t="s">
        <v>105</v>
      </c>
      <c r="W21" s="22" t="s">
        <v>161</v>
      </c>
      <c r="X21" s="22" t="s">
        <v>160</v>
      </c>
      <c r="Y21" s="95" t="str">
        <f t="shared" ref="Y21:Y22" si="9">CONCATENATE(V21,W21,X21)</f>
        <v xml:space="preserve">El (la) secretario (a) general y su equipo de trabajo revisará  junto al proceso de gestión financiera y de operaciones financieras, la actualización del manual de cartera y los lineamientos que sean referentes a cada proceso, con el fin de aplicar las disposiciones actualizadas en materia de cobro </v>
      </c>
      <c r="Z21" s="22" t="s">
        <v>162</v>
      </c>
      <c r="AA21" s="27" t="s">
        <v>72</v>
      </c>
      <c r="AB21" s="28">
        <f>+IF(AA21="","",IF(AA21="Preventivo",0.25,IF(AA21="Detectivo",0.15,IF(AA21="Correctivo",0.1,))))</f>
        <v>0.25</v>
      </c>
      <c r="AC21" s="27" t="s">
        <v>73</v>
      </c>
      <c r="AD21" s="28">
        <f>+IF(AC21="","",IF(AC21="Automático",0.25,IF(AC21="Manual",0.15)))</f>
        <v>0.15</v>
      </c>
      <c r="AE21" s="27" t="s">
        <v>74</v>
      </c>
      <c r="AF21" s="28">
        <f>+IF(AE21="","",IF(AE21="Documentado",0.5,IF(AE21="Sin documentar",0)))</f>
        <v>0.5</v>
      </c>
      <c r="AG21" s="27" t="s">
        <v>75</v>
      </c>
      <c r="AH21" s="28">
        <f>+IF(AG21="","",IF(AG21="Continua",0.1,IF(AG21="Aleatoria",0.05)))</f>
        <v>0.1</v>
      </c>
      <c r="AI21" s="27" t="s">
        <v>76</v>
      </c>
      <c r="AJ21" s="29">
        <f>+IF(AI21="","",IF(AI21="Con registro",0.05,IF(AI21="Sin registro",0)))</f>
        <v>0.05</v>
      </c>
      <c r="AK21" s="29">
        <f>+IF(AA21="Detectivo",M21-(SUM(AB21,AD21)*M21),IF(AA21="Preventivo",M21-(SUM(AB21,AD21)*M21),M21))</f>
        <v>0.36</v>
      </c>
      <c r="AL21" s="113">
        <f>+IF(M21="","",MIN(AK21:AK23))</f>
        <v>0.216</v>
      </c>
      <c r="AM21" s="116" t="str">
        <f>+IF(AL21="","",IF(AL21&gt;0.8,"Muy Alta",IF(AND(AL21&lt;=0.8,AL21&gt;0.6),"Alta",IF(AND(AL21&lt;=0.6,AL21&gt;0.4),"Media",IF(AND(AL21&lt;=0.4,AL21&gt;0.2),"Baja","Muy Baja")))))</f>
        <v>Baja</v>
      </c>
      <c r="AN21" s="30">
        <f>+IF(OR(S21="",S21="No"),O21,O21-(O21*T21))</f>
        <v>0.6</v>
      </c>
      <c r="AO21" s="113">
        <f>+IF(L21="","",MIN(AN22:AN23))</f>
        <v>0.44999999999999996</v>
      </c>
      <c r="AP21" s="119" t="str">
        <f>+IF(AO21="","",IF(AO21&gt;0.8,"Catastrófico",IF(AND(AO21&lt;=0.8,AO21&gt;0.6),"Mayor",IF(AND(AO21&lt;=0.6,AO21&gt;0.4),"Moderado",IF(AND(AO21&lt;=0.4,AO21&gt;0.2),"Menor","Leve")))))</f>
        <v>Moderado</v>
      </c>
      <c r="AQ21" s="116" t="str">
        <f t="shared" ref="AQ21" si="10">+IF(OR(AL21="",AO21=""),"",IF(AND(AP21="Catastrófico",AM21&lt;&gt;""),"Extremo",IF(AND(AP21="Mayor",AM21&lt;&gt;""),"Alto",IF(AND(AM21="Muy Alta",AO21&gt;0.1,AO21&lt;0.7),"Alto",IF(AND(AM21="Alta",AP21="Moderado"),"Alto",IF(AO21*AL21&lt;0.1,"Bajo",IF(AND(AM21="Alta",AO21&lt;0.5),"Moderado",IF(AND(AM21="Media",AO21&lt;0.7),"Moderado",IF(AND(AM21="Baja",OR(AP21="Moderado",AP21="Menor")),"Moderado",IF(AND(AM21="Muy Baja",AP21="Moderado"),"Moderado",))))))))))</f>
        <v>Bajo</v>
      </c>
      <c r="AR21" s="98" t="s">
        <v>170</v>
      </c>
      <c r="AS21" s="126"/>
      <c r="AT21" s="31">
        <v>1</v>
      </c>
      <c r="AU21" s="75" t="s">
        <v>173</v>
      </c>
      <c r="AV21" s="81" t="s">
        <v>175</v>
      </c>
      <c r="AW21" s="50" t="s">
        <v>221</v>
      </c>
      <c r="AX21" s="22" t="s">
        <v>174</v>
      </c>
      <c r="AY21" s="92" t="s">
        <v>118</v>
      </c>
      <c r="AZ21" s="46" t="s">
        <v>179</v>
      </c>
      <c r="BA21" s="46"/>
      <c r="BB21" s="46"/>
      <c r="BC21" s="22"/>
      <c r="BD21" s="60" t="s">
        <v>222</v>
      </c>
      <c r="BE21" s="61">
        <v>46006</v>
      </c>
      <c r="BF21" s="137"/>
    </row>
    <row r="22" spans="1:58" s="32" customFormat="1" ht="114" customHeight="1" thickBot="1" x14ac:dyDescent="0.3">
      <c r="A22" s="123"/>
      <c r="B22" s="111"/>
      <c r="C22" s="111"/>
      <c r="D22" s="111"/>
      <c r="E22" s="111"/>
      <c r="F22" s="111"/>
      <c r="G22" s="117"/>
      <c r="H22" s="99"/>
      <c r="I22" s="111"/>
      <c r="J22" s="111"/>
      <c r="K22" s="111"/>
      <c r="L22" s="111"/>
      <c r="M22" s="114"/>
      <c r="N22" s="117"/>
      <c r="O22" s="114"/>
      <c r="P22" s="120"/>
      <c r="Q22" s="117"/>
      <c r="R22" s="111"/>
      <c r="S22" s="111"/>
      <c r="T22" s="128"/>
      <c r="U22" s="33">
        <v>2</v>
      </c>
      <c r="V22" s="92" t="s">
        <v>105</v>
      </c>
      <c r="W22" s="23" t="s">
        <v>164</v>
      </c>
      <c r="X22" s="23" t="s">
        <v>163</v>
      </c>
      <c r="Y22" s="95" t="str">
        <f t="shared" si="9"/>
        <v xml:space="preserve">El (la) secretario (a) general y su equipo de trabajo contará con el personal idóneo y suficiente para realizar las labores de cobro. para garantizar la efectiva gestión de la cartera </v>
      </c>
      <c r="Z22" s="23" t="s">
        <v>165</v>
      </c>
      <c r="AA22" s="34" t="s">
        <v>72</v>
      </c>
      <c r="AB22" s="35">
        <f t="shared" si="5"/>
        <v>0.25</v>
      </c>
      <c r="AC22" s="34" t="s">
        <v>73</v>
      </c>
      <c r="AD22" s="35">
        <f t="shared" si="6"/>
        <v>0.15</v>
      </c>
      <c r="AE22" s="34" t="s">
        <v>74</v>
      </c>
      <c r="AF22" s="35">
        <f t="shared" si="7"/>
        <v>0.5</v>
      </c>
      <c r="AG22" s="34" t="s">
        <v>83</v>
      </c>
      <c r="AH22" s="35">
        <f t="shared" si="8"/>
        <v>0.05</v>
      </c>
      <c r="AI22" s="34" t="s">
        <v>76</v>
      </c>
      <c r="AJ22" s="36">
        <f t="shared" si="3"/>
        <v>0.05</v>
      </c>
      <c r="AK22" s="29">
        <f>+IF(AA22="Detectivo",AK21-(SUM(AB22,AD22)*AK21),IF(AA22="Preventivo",AK21-(SUM(AB22,AD22)*AK21),AK21))</f>
        <v>0.216</v>
      </c>
      <c r="AL22" s="114"/>
      <c r="AM22" s="117"/>
      <c r="AN22" s="29">
        <f>+IF(AA22="Correctivo",AN21-(SUM(AB22,AD22)*AN21),AN21)</f>
        <v>0.6</v>
      </c>
      <c r="AO22" s="114"/>
      <c r="AP22" s="120"/>
      <c r="AQ22" s="117"/>
      <c r="AR22" s="99"/>
      <c r="AS22" s="99"/>
      <c r="AT22" s="37">
        <v>2</v>
      </c>
      <c r="AU22" s="75" t="s">
        <v>177</v>
      </c>
      <c r="AV22" s="81" t="s">
        <v>93</v>
      </c>
      <c r="AW22" s="50" t="s">
        <v>221</v>
      </c>
      <c r="AX22" s="23" t="s">
        <v>178</v>
      </c>
      <c r="AY22" s="92" t="s">
        <v>118</v>
      </c>
      <c r="AZ22" s="58" t="s">
        <v>180</v>
      </c>
      <c r="BA22" s="47"/>
      <c r="BB22" s="47"/>
      <c r="BC22" s="23"/>
      <c r="BD22" s="60" t="s">
        <v>222</v>
      </c>
      <c r="BE22" s="61">
        <v>46006</v>
      </c>
      <c r="BF22" s="138"/>
    </row>
    <row r="23" spans="1:58" s="32" customFormat="1" ht="161.25" customHeight="1" thickBot="1" x14ac:dyDescent="0.3">
      <c r="A23" s="124"/>
      <c r="B23" s="112"/>
      <c r="C23" s="112"/>
      <c r="D23" s="112"/>
      <c r="E23" s="112"/>
      <c r="F23" s="112"/>
      <c r="G23" s="118"/>
      <c r="H23" s="100"/>
      <c r="I23" s="112"/>
      <c r="J23" s="112"/>
      <c r="K23" s="112"/>
      <c r="L23" s="112"/>
      <c r="M23" s="115"/>
      <c r="N23" s="118"/>
      <c r="O23" s="115"/>
      <c r="P23" s="121"/>
      <c r="Q23" s="118"/>
      <c r="R23" s="112"/>
      <c r="S23" s="112"/>
      <c r="T23" s="129"/>
      <c r="U23" s="38">
        <v>3</v>
      </c>
      <c r="V23" s="92" t="s">
        <v>105</v>
      </c>
      <c r="W23" s="24" t="s">
        <v>167</v>
      </c>
      <c r="X23" s="24" t="s">
        <v>166</v>
      </c>
      <c r="Y23" s="79" t="str">
        <f>CONCATENATE(V23,W23,X23)</f>
        <v>El (la) secretario (a) general y su equipo de trabajo realizará la implementación de tecnologías y fuentes de información para la identificación de los deudores con el fin de efectuar de manera efectiva los cobros</v>
      </c>
      <c r="Z23" s="24" t="s">
        <v>168</v>
      </c>
      <c r="AA23" s="39" t="s">
        <v>82</v>
      </c>
      <c r="AB23" s="40">
        <f t="shared" si="5"/>
        <v>0.1</v>
      </c>
      <c r="AC23" s="39" t="s">
        <v>73</v>
      </c>
      <c r="AD23" s="40">
        <f t="shared" si="6"/>
        <v>0.15</v>
      </c>
      <c r="AE23" s="39" t="s">
        <v>74</v>
      </c>
      <c r="AF23" s="40">
        <f t="shared" si="7"/>
        <v>0.5</v>
      </c>
      <c r="AG23" s="39" t="s">
        <v>75</v>
      </c>
      <c r="AH23" s="40">
        <f t="shared" si="8"/>
        <v>0.1</v>
      </c>
      <c r="AI23" s="39" t="s">
        <v>76</v>
      </c>
      <c r="AJ23" s="41">
        <f t="shared" si="3"/>
        <v>0.05</v>
      </c>
      <c r="AK23" s="29">
        <f>+IF(AA23="Detectivo",AK22-(SUM(AB23,AD23)*AK22),IF(AA23="Preventivo",AK22-(SUM(AB23,AD23)*AK22),AK22))</f>
        <v>0.216</v>
      </c>
      <c r="AL23" s="115"/>
      <c r="AM23" s="118"/>
      <c r="AN23" s="29">
        <f>+IF(AA23="Correctivo",AN22-(SUM(AB23,AD23)*AN22),AN22)</f>
        <v>0.44999999999999996</v>
      </c>
      <c r="AO23" s="115"/>
      <c r="AP23" s="121"/>
      <c r="AQ23" s="118"/>
      <c r="AR23" s="99"/>
      <c r="AS23" s="99"/>
      <c r="AT23" s="67">
        <v>3</v>
      </c>
      <c r="AU23" s="73" t="s">
        <v>169</v>
      </c>
      <c r="AV23" s="81" t="s">
        <v>93</v>
      </c>
      <c r="AW23" s="50" t="s">
        <v>221</v>
      </c>
      <c r="AX23" s="81" t="s">
        <v>171</v>
      </c>
      <c r="AY23" s="80" t="s">
        <v>172</v>
      </c>
      <c r="AZ23" s="80" t="s">
        <v>176</v>
      </c>
      <c r="BA23" s="65"/>
      <c r="BB23" s="65"/>
      <c r="BC23" s="65"/>
      <c r="BD23" s="60" t="s">
        <v>222</v>
      </c>
      <c r="BE23" s="61">
        <v>46006</v>
      </c>
      <c r="BF23" s="139"/>
    </row>
    <row r="24" spans="1:58" s="32" customFormat="1" ht="147.75" customHeight="1" thickBot="1" x14ac:dyDescent="0.3">
      <c r="A24" s="174" t="s">
        <v>84</v>
      </c>
      <c r="B24" s="98" t="s">
        <v>134</v>
      </c>
      <c r="C24" s="98" t="s">
        <v>89</v>
      </c>
      <c r="D24" s="98" t="s">
        <v>67</v>
      </c>
      <c r="E24" s="98" t="s">
        <v>133</v>
      </c>
      <c r="F24" s="98" t="s">
        <v>135</v>
      </c>
      <c r="G24" s="107" t="str">
        <f>+IF(OR(D24&lt;&gt;"",E24&lt;&gt;"",F24&lt;&gt;""),CONCATENATE("Posibilidad de ",D24," por ",E24," debido a ",F24),"")</f>
        <v xml:space="preserve">Posibilidad de afectación económica y reputacional por existencia de inhabilidades o incompatibilidades  debido a  falta de controles en la selección y nombramiento de personal , falta de seguimientos, demoras u omisión en la entrega de información, o sobrecarga laboral. </v>
      </c>
      <c r="H24" s="98" t="s">
        <v>181</v>
      </c>
      <c r="I24" s="98" t="s">
        <v>68</v>
      </c>
      <c r="J24" s="98" t="s">
        <v>94</v>
      </c>
      <c r="K24" s="98" t="s">
        <v>95</v>
      </c>
      <c r="L24" s="98" t="s">
        <v>85</v>
      </c>
      <c r="M24" s="104">
        <f>+IF(K24="Máximo 2 veces",0.2,IF(K24="Entre 3 a 24 veces",0.4,IF(K24="Entre 24 a 500 veces",0.6,IF(K24="Entre 500 a 5000 veces",0.8,IF(K24="Mas de 5000 veces",1,"")))))</f>
        <v>0.8</v>
      </c>
      <c r="N24" s="107" t="str">
        <f>+IF(M24="","",IF(M24&gt;0.8,"Muy Alta",IF(AND(M24&lt;=0.8,M24&gt;0.6),"Alta",IF(AND(M24&lt;=0.6,M24&gt;0.4),"Media",IF(AND(M24&lt;=0.4,M24&gt;0.2),"Baja","Muy Baja")))))</f>
        <v>Alta</v>
      </c>
      <c r="O24" s="104">
        <f>+IF(L24="Menor a 10 SMLMV o afectación a un área/proceso",0.2,IF(L24="Entre 10 y 50 SMLMV o afectación interna",0.4,IF(L24="Entre 50 y 100 SMLMV o afectación con algunos usuarios",0.6,IF(L24="Entre 100 y 500 SMLMV o fectación a nivel municipal/departamental",0.8,IF(L24="Mayor a 500 SMLMV o afectación nacional",1,"")))))</f>
        <v>0.6</v>
      </c>
      <c r="P24" s="101" t="str">
        <f>+IF(L24="Menor a 10 SMLMV o afectación a un área/proceso","Leve",IF(L24="Entre 10 y 50 SMLMV o afectación interna","Menor",IF(L24="Entre 50 y 100 SMLMV o afectación con algunos usuarios","Moderado",IF(L24="Entre 100 y 500 SMLMV o fectación a nivel municipal/departamental","Mayor",IF(L24="Mayor a 500 SMLMV o afectación nacional","Catastrófico","")))))</f>
        <v>Moderado</v>
      </c>
      <c r="Q24" s="107" t="str">
        <f>+IF(OR(K24="",L24=""),"",IF(AND(P24="Catastrófico",N24&lt;&gt;""),"Extremo",IF(AND(P24="Mayor",N24&lt;&gt;""),"Alto",IF(AND(N24="Muy Alta",O24&gt;0.1,O24&lt;0.7),"Alto",IF(AND(N24="Alta",P24="Moderado"),"Alto",IF(O24*M24&lt;0.1,"Bajo",IF(AND(N24="Alta",O24&lt;0.5),"Moderado",IF(AND(N24="Media",O24&lt;0.7),"Moderado",IF(AND(N24="Baja",OR(P24="Moderado",P24="Menor")),"Moderado",IF(AND(N24="Muy Baja",P24="Moderado"),"Moderado",))))))))))</f>
        <v>Alto</v>
      </c>
      <c r="R24" s="98" t="s">
        <v>70</v>
      </c>
      <c r="S24" s="98" t="s">
        <v>71</v>
      </c>
      <c r="T24" s="143"/>
      <c r="U24" s="26">
        <v>1</v>
      </c>
      <c r="V24" s="92" t="s">
        <v>105</v>
      </c>
      <c r="W24" s="55" t="s">
        <v>183</v>
      </c>
      <c r="X24" s="55" t="s">
        <v>182</v>
      </c>
      <c r="Y24" s="95" t="str">
        <f t="shared" ref="Y24:Y29" si="11">CONCATENATE(V24,W24,X24)</f>
        <v xml:space="preserve">El (la) secretario (a) general y su equipo de trabajo realizará la validación de la documentación legal para la vinculación de personal con el fin de dar cumplimiento al régimen de inhabilidades e incompatibilidades. </v>
      </c>
      <c r="Z24" s="55" t="s">
        <v>189</v>
      </c>
      <c r="AA24" s="27" t="s">
        <v>72</v>
      </c>
      <c r="AB24" s="28">
        <f>+IF(AA24="","",IF(AA24="Preventivo",0.25,IF(AA24="Detectivo",0.15,IF(AA24="Correctivo",0.1,))))</f>
        <v>0.25</v>
      </c>
      <c r="AC24" s="27" t="s">
        <v>73</v>
      </c>
      <c r="AD24" s="28">
        <f>+IF(AC24="","",IF(AC24="Automático",0.25,IF(AC24="Manual",0.15)))</f>
        <v>0.15</v>
      </c>
      <c r="AE24" s="27" t="s">
        <v>74</v>
      </c>
      <c r="AF24" s="28">
        <f>+IF(AE24="","",IF(AE24="Documentado",0.5,IF(AE24="Sin documentar",0)))</f>
        <v>0.5</v>
      </c>
      <c r="AG24" s="27" t="s">
        <v>83</v>
      </c>
      <c r="AH24" s="28">
        <f>+IF(AG24="","",IF(AG24="Continua",0.1,IF(AG24="Aleatoria",0.05)))</f>
        <v>0.05</v>
      </c>
      <c r="AI24" s="27" t="s">
        <v>76</v>
      </c>
      <c r="AJ24" s="29">
        <f>+IF(AI24="","",IF(AI24="Con registro",0.05,IF(AI24="Sin registro",0)))</f>
        <v>0.05</v>
      </c>
      <c r="AK24" s="29">
        <f>+IF(M24="","",M24-(SUM(AB24,AD24,AF24,AH24,AJ24)*M24))</f>
        <v>0</v>
      </c>
      <c r="AL24" s="104">
        <f>+IF(M24="","",MIN(AK24:AK26))</f>
        <v>0</v>
      </c>
      <c r="AM24" s="107" t="str">
        <f>+IF(AL24="","",IF(AL24&gt;0.8,"Muy Alta",IF(AND(AL24&lt;=0.8,AL24&gt;0.6),"Alta",IF(AND(AL24&lt;=0.6,AL24&gt;0.4),"Media",IF(AND(AL24&lt;=0.4,AL24&gt;0.2),"Baja","Muy Baja")))))</f>
        <v>Muy Baja</v>
      </c>
      <c r="AN24" s="56">
        <f>+IF(OR(S24="",S24="No"),O24,O24-(O24*T24))</f>
        <v>0.6</v>
      </c>
      <c r="AO24" s="104" t="e">
        <f>+IF(L24="","",MIN(AN25:AN26))</f>
        <v>#REF!</v>
      </c>
      <c r="AP24" s="101" t="e">
        <f>+IF(AO24="","",IF(AO24&gt;0.8,"Catastrófico",IF(AND(AO24&lt;=0.8,AO24&gt;0.6),"Mayor",IF(AND(AO24&lt;=0.6,AO24&gt;0.4),"Moderado",IF(AND(AO24&lt;=0.4,AO24&gt;0.2),"Menor","Leve")))))</f>
        <v>#REF!</v>
      </c>
      <c r="AQ24" s="107" t="e">
        <f t="shared" ref="AQ24" si="12">+IF(OR(AL24="",AO24=""),"",IF(AND(AP24="Catastrófico",AM24&lt;&gt;""),"Extremo",IF(AND(AP24="Mayor",AM24&lt;&gt;""),"Alto",IF(AND(AM24="Muy Alta",AO24&gt;0.1,AO24&lt;0.7),"Alto",IF(AND(AM24="Alta",AP24="Moderado"),"Alto",IF(AO24*AL24&lt;0.1,"Bajo",IF(AND(AM24="Alta",AO24&lt;0.5),"Moderado",IF(AND(AM24="Media",AO24&lt;0.7),"Moderado",IF(AND(AM24="Baja",OR(AP24="Moderado",AP24="Menor")),"Moderado",IF(AND(AM24="Muy Baja",AP24="Moderado"),"Moderado",))))))))))</f>
        <v>#REF!</v>
      </c>
      <c r="AR24" s="146" t="s">
        <v>184</v>
      </c>
      <c r="AS24" s="147"/>
      <c r="AT24" s="37">
        <v>1</v>
      </c>
      <c r="AU24" s="59" t="s">
        <v>191</v>
      </c>
      <c r="AV24" s="81" t="s">
        <v>88</v>
      </c>
      <c r="AW24" s="50" t="s">
        <v>221</v>
      </c>
      <c r="AX24" s="81" t="s">
        <v>192</v>
      </c>
      <c r="AY24" s="80" t="s">
        <v>193</v>
      </c>
      <c r="AZ24" s="59" t="s">
        <v>194</v>
      </c>
      <c r="BA24" s="59"/>
      <c r="BB24" s="59"/>
      <c r="BC24" s="59"/>
      <c r="BD24" s="60" t="s">
        <v>222</v>
      </c>
      <c r="BE24" s="61">
        <v>46006</v>
      </c>
      <c r="BF24" s="140"/>
    </row>
    <row r="25" spans="1:58" s="32" customFormat="1" ht="120.75" customHeight="1" thickBot="1" x14ac:dyDescent="0.3">
      <c r="A25" s="175"/>
      <c r="B25" s="99"/>
      <c r="C25" s="99"/>
      <c r="D25" s="99"/>
      <c r="E25" s="99"/>
      <c r="F25" s="99"/>
      <c r="G25" s="108"/>
      <c r="H25" s="99"/>
      <c r="I25" s="99"/>
      <c r="J25" s="99"/>
      <c r="K25" s="99"/>
      <c r="L25" s="99"/>
      <c r="M25" s="105"/>
      <c r="N25" s="108"/>
      <c r="O25" s="105"/>
      <c r="P25" s="102"/>
      <c r="Q25" s="108"/>
      <c r="R25" s="99"/>
      <c r="S25" s="99"/>
      <c r="T25" s="144"/>
      <c r="U25" s="33">
        <v>2</v>
      </c>
      <c r="V25" s="92" t="s">
        <v>105</v>
      </c>
      <c r="W25" s="53" t="s">
        <v>185</v>
      </c>
      <c r="X25" s="53" t="s">
        <v>186</v>
      </c>
      <c r="Y25" s="95" t="str">
        <f t="shared" si="11"/>
        <v xml:space="preserve">El (la) secretario (a) general y su equipo de trabajodeterminará los plazos para la presentación de la documentación susceptible de revisión con el fin de evitar dilaciones injustificadas en la entrega de la misma. </v>
      </c>
      <c r="Z25" s="53" t="s">
        <v>190</v>
      </c>
      <c r="AA25" s="34" t="s">
        <v>72</v>
      </c>
      <c r="AB25" s="35">
        <f t="shared" ref="AB25:AB26" si="13">+IF(AA25="","",IF(AA25="Preventivo",0.25,IF(AA25="Detectivo",0.15,IF(AA25="Correctivo",0.1,))))</f>
        <v>0.25</v>
      </c>
      <c r="AC25" s="34" t="s">
        <v>73</v>
      </c>
      <c r="AD25" s="35">
        <f t="shared" ref="AD25:AD26" si="14">+IF(AC25="","",IF(AC25="Automático",0.25,IF(AC25="Manual",0.15)))</f>
        <v>0.15</v>
      </c>
      <c r="AE25" s="34" t="s">
        <v>87</v>
      </c>
      <c r="AF25" s="35">
        <f t="shared" ref="AF25:AF26" si="15">+IF(AE25="","",IF(AE25="Documentado",0.5,IF(AE25="Sin documentar",0)))</f>
        <v>0</v>
      </c>
      <c r="AG25" s="34" t="s">
        <v>83</v>
      </c>
      <c r="AH25" s="35">
        <f t="shared" ref="AH25:AH26" si="16">+IF(AG25="","",IF(AG25="Continua",0.1,IF(AG25="Aleatoria",0.05)))</f>
        <v>0.05</v>
      </c>
      <c r="AI25" s="34" t="s">
        <v>76</v>
      </c>
      <c r="AJ25" s="36">
        <f t="shared" ref="AJ25:AJ26" si="17">+IF(AI25="","",IF(AI25="Con registro",0.05,IF(AI25="Sin registro",0)))</f>
        <v>0.05</v>
      </c>
      <c r="AK25" s="36">
        <f>+IF(AK24="","",AK24-(SUM(AB25,AD25,AF25,AH25,AJ25)*AK24))</f>
        <v>0</v>
      </c>
      <c r="AL25" s="105"/>
      <c r="AM25" s="108"/>
      <c r="AN25" s="57">
        <f>+IF(AND(AA24="Correctivo",AA25="Correctivo",AA26="Correctivo"),AN24-(0.3*AN24),IF(AND(AA24="Correctivo",OR(AA25="Correctivo",AA26="Correctivo")),AN24-(0.2*AN24),IF(AND(AA25="Correctivo",OR(AA24="Correctivo",AA26="Correctivo")),AN24-(0.2*AN24),IF(AND(AA26="Correctivo",OR(AA25="Correctivo",AA24="Correctivo")),AN24-(0.2*AN24),IF(OR(AA24="Correctivo",AA25="Correctivo",AA26="Correctivo"),AN24-(0.1*AN24),AN24)))))</f>
        <v>0.54</v>
      </c>
      <c r="AO25" s="105"/>
      <c r="AP25" s="102"/>
      <c r="AQ25" s="108"/>
      <c r="AR25" s="99"/>
      <c r="AS25" s="148"/>
      <c r="AT25" s="37">
        <v>2</v>
      </c>
      <c r="AU25" s="59" t="s">
        <v>197</v>
      </c>
      <c r="AV25" s="81" t="s">
        <v>88</v>
      </c>
      <c r="AW25" s="50" t="s">
        <v>221</v>
      </c>
      <c r="AX25" s="81" t="s">
        <v>196</v>
      </c>
      <c r="AY25" s="92" t="s">
        <v>193</v>
      </c>
      <c r="AZ25" s="78" t="s">
        <v>195</v>
      </c>
      <c r="BA25" s="59"/>
      <c r="BB25" s="59"/>
      <c r="BC25" s="59"/>
      <c r="BD25" s="60" t="s">
        <v>222</v>
      </c>
      <c r="BE25" s="61">
        <v>46006</v>
      </c>
      <c r="BF25" s="141"/>
    </row>
    <row r="26" spans="1:58" s="32" customFormat="1" ht="131.25" customHeight="1" thickBot="1" x14ac:dyDescent="0.3">
      <c r="A26" s="176"/>
      <c r="B26" s="100"/>
      <c r="C26" s="100"/>
      <c r="D26" s="100"/>
      <c r="E26" s="100"/>
      <c r="F26" s="100"/>
      <c r="G26" s="109"/>
      <c r="H26" s="100"/>
      <c r="I26" s="100"/>
      <c r="J26" s="100"/>
      <c r="K26" s="100"/>
      <c r="L26" s="100"/>
      <c r="M26" s="106"/>
      <c r="N26" s="109"/>
      <c r="O26" s="106"/>
      <c r="P26" s="103"/>
      <c r="Q26" s="109"/>
      <c r="R26" s="100"/>
      <c r="S26" s="100"/>
      <c r="T26" s="145"/>
      <c r="U26" s="38">
        <v>3</v>
      </c>
      <c r="V26" s="92" t="s">
        <v>105</v>
      </c>
      <c r="W26" s="54" t="s">
        <v>187</v>
      </c>
      <c r="X26" s="94" t="s">
        <v>188</v>
      </c>
      <c r="Y26" s="95" t="str">
        <f t="shared" si="11"/>
        <v xml:space="preserve">El (la) secretario (a) general y su equipo de trabajorealizará seguimientos a las vinculaciones de personal para determinar la configuración de alguna inhabilidad e incompatibilidad sobreviniente. </v>
      </c>
      <c r="Z26" s="93" t="s">
        <v>190</v>
      </c>
      <c r="AA26" s="39" t="s">
        <v>82</v>
      </c>
      <c r="AB26" s="40">
        <f t="shared" si="13"/>
        <v>0.1</v>
      </c>
      <c r="AC26" s="39" t="s">
        <v>73</v>
      </c>
      <c r="AD26" s="40">
        <f t="shared" si="14"/>
        <v>0.15</v>
      </c>
      <c r="AE26" s="39" t="s">
        <v>74</v>
      </c>
      <c r="AF26" s="40">
        <f t="shared" si="15"/>
        <v>0.5</v>
      </c>
      <c r="AG26" s="39" t="s">
        <v>83</v>
      </c>
      <c r="AH26" s="40">
        <f t="shared" si="16"/>
        <v>0.05</v>
      </c>
      <c r="AI26" s="39" t="s">
        <v>76</v>
      </c>
      <c r="AJ26" s="41">
        <f t="shared" si="17"/>
        <v>0.05</v>
      </c>
      <c r="AK26" s="41">
        <f>+IF(AK25="","",AK25-(SUM(AB26,AD26,AF26,AH26,AJ26)*AK25))</f>
        <v>0</v>
      </c>
      <c r="AL26" s="106"/>
      <c r="AM26" s="109"/>
      <c r="AN26" s="82" t="e">
        <f>+IF(AND(AA25="Correctivo",AA26="Correctivo",#REF!="Correctivo"),AN25-(0.3*AN25),IF(AND(AA25="Correctivo",OR(AA26="Correctivo",#REF!="Correctivo")),AN25-(0.2*AN25),IF(AND(AA26="Correctivo",OR(AA25="Correctivo",#REF!="Correctivo")),AN25-(0.2*AN25),IF(AND(#REF!="Correctivo",OR(AA26="Correctivo",AA25="Correctivo")),AN25-(0.2*AN25),IF(OR(AA25="Correctivo",AA26="Correctivo",#REF!="Correctivo"),AN25-(0.1*AN25),AN25)))))</f>
        <v>#REF!</v>
      </c>
      <c r="AO26" s="106"/>
      <c r="AP26" s="103"/>
      <c r="AQ26" s="109"/>
      <c r="AR26" s="100"/>
      <c r="AS26" s="149"/>
      <c r="AT26" s="37">
        <v>3</v>
      </c>
      <c r="AU26" s="59" t="s">
        <v>200</v>
      </c>
      <c r="AV26" s="81" t="s">
        <v>88</v>
      </c>
      <c r="AW26" s="50" t="s">
        <v>221</v>
      </c>
      <c r="AX26" s="59" t="s">
        <v>202</v>
      </c>
      <c r="AY26" s="92" t="s">
        <v>201</v>
      </c>
      <c r="AZ26" s="59" t="s">
        <v>203</v>
      </c>
      <c r="BA26" s="59"/>
      <c r="BB26" s="59"/>
      <c r="BC26" s="59"/>
      <c r="BD26" s="60" t="s">
        <v>222</v>
      </c>
      <c r="BE26" s="61">
        <v>46006</v>
      </c>
      <c r="BF26" s="142"/>
    </row>
    <row r="27" spans="1:58" ht="111" customHeight="1" thickBot="1" x14ac:dyDescent="0.25">
      <c r="A27" s="122" t="s">
        <v>98</v>
      </c>
      <c r="B27" s="110" t="s">
        <v>138</v>
      </c>
      <c r="C27" s="110" t="s">
        <v>89</v>
      </c>
      <c r="D27" s="110" t="s">
        <v>67</v>
      </c>
      <c r="E27" s="110" t="s">
        <v>136</v>
      </c>
      <c r="F27" s="110" t="s">
        <v>137</v>
      </c>
      <c r="G27" s="116" t="str">
        <f t="shared" ref="G27" si="18">+IF(OR(D27&lt;&gt;"",E27&lt;&gt;"",F27&lt;&gt;""),CONCATENATE("Posibilidad de ",D27," por ",E27," debido a ",F27),"")</f>
        <v>Posibilidad de afectación económica y reputacional por interpretación errada o subjetiva de las disposiciones normativas.  debido a fallas en la actualización normativa, y/o controversias que afectan la toma de decisiones, y/o interés indebido.</v>
      </c>
      <c r="H27" s="98" t="s">
        <v>139</v>
      </c>
      <c r="I27" s="110" t="s">
        <v>90</v>
      </c>
      <c r="J27" s="110" t="s">
        <v>94</v>
      </c>
      <c r="K27" s="110" t="s">
        <v>95</v>
      </c>
      <c r="L27" s="110" t="s">
        <v>85</v>
      </c>
      <c r="M27" s="113">
        <f>+IF(K27="Máximo 2 veces",0.2,IF(K27="Entre 3 a 24 veces",0.4,IF(K27="Entre 24 a 500 veces",0.6,IF(K27="Entre 500 a 5000 veces",0.8,IF(K27="Mas de 5000 veces",1,"")))))</f>
        <v>0.8</v>
      </c>
      <c r="N27" s="116" t="str">
        <f>+IF(M27="","",IF(M27&gt;0.8,"Muy Alta",IF(AND(M27&lt;=0.8,M27&gt;0.6),"Alta",IF(AND(M27&lt;=0.6,M27&gt;0.4),"Media",IF(AND(M27&lt;=0.4,M27&gt;0.2),"Baja","Muy Baja")))))</f>
        <v>Alta</v>
      </c>
      <c r="O27" s="113">
        <f>+IF(L27="Menor a 10 SMLMV o afectación a un área/proceso",0.2,IF(L27="Entre 10 y 50 SMLMV o afectación interna",0.4,IF(L27="Entre 50 y 100 SMLMV o afectación con algunos usuarios",0.6,IF(L27="Entre 100 y 500 SMLMV o fectación a nivel municipal/departamental",0.8,IF(L27="Mayor a 500 SMLMV o afectación nacional",1,"")))))</f>
        <v>0.6</v>
      </c>
      <c r="P27" s="119" t="str">
        <f>+IF(L27="Menor a 10 SMLMV o afectación a un área/proceso","Leve",IF(L27="Entre 10 y 50 SMLMV o afectación interna","Menor",IF(L27="Entre 50 y 100 SMLMV o afectación con algunos usuarios","Moderado",IF(L27="Entre 100 y 500 SMLMV o fectación a nivel municipal/departamental","Mayor",IF(L27="Mayor a 500 SMLMV o afectación nacional","Catastrófico","")))))</f>
        <v>Moderado</v>
      </c>
      <c r="Q27" s="116" t="str">
        <f>+IF(OR(K27="",L27=""),"",IF(AND(P27="Catastrófico",N27&lt;&gt;""),"Extremo",IF(AND(P27="Mayor",N27&lt;&gt;""),"Alto",IF(AND(N27="Muy Alta",O27&gt;0.1,O27&lt;0.7),"Alto",IF(AND(N27="Alta",P27="Moderado"),"Alto",IF(O27*M27&lt;0.1,"Bajo",IF(AND(N27="Alta",O27&lt;0.5),"Moderado",IF(AND(N27="Media",O27&lt;0.7),"Moderado",IF(AND(N27="Baja",OR(P27="Moderado",P27="Menor")),"Moderado",IF(AND(N27="Muy Baja",P27="Moderado"),"Moderado",))))))))))</f>
        <v>Alto</v>
      </c>
      <c r="R27" s="110" t="s">
        <v>81</v>
      </c>
      <c r="S27" s="110" t="s">
        <v>71</v>
      </c>
      <c r="T27" s="127"/>
      <c r="U27" s="26">
        <v>1</v>
      </c>
      <c r="V27" s="92" t="s">
        <v>105</v>
      </c>
      <c r="W27" s="84" t="s">
        <v>198</v>
      </c>
      <c r="X27" s="84" t="s">
        <v>199</v>
      </c>
      <c r="Y27" s="95" t="str">
        <f>CONCATENATE(V27,W27,X27)</f>
        <v>El (la) secretario (a) general y su equipo de trabajorealizará en coordinación con la Dirección Administrativa, capacitaciones sobre los temas relacionados con el proceso, con el fin degarantizar el cumplimiento de las disposociones legales en las acitivdades del mismo.</v>
      </c>
      <c r="Z27" s="84" t="s">
        <v>207</v>
      </c>
      <c r="AA27" s="27" t="s">
        <v>72</v>
      </c>
      <c r="AB27" s="28">
        <f>+IF(AA27="","",IF(AA27="Preventivo",0.25,IF(AA27="Detectivo",0.15,IF(AA27="Correctivo",0.1,))))</f>
        <v>0.25</v>
      </c>
      <c r="AC27" s="27" t="s">
        <v>73</v>
      </c>
      <c r="AD27" s="28">
        <f>+IF(AC27="","",IF(AC27="Automático",0.25,IF(AC27="Manual",0.15)))</f>
        <v>0.15</v>
      </c>
      <c r="AE27" s="27" t="s">
        <v>74</v>
      </c>
      <c r="AF27" s="28">
        <f>+IF(AE27="","",IF(AE27="Documentado",0.5,IF(AE27="Sin documentar",0)))</f>
        <v>0.5</v>
      </c>
      <c r="AG27" s="27" t="s">
        <v>83</v>
      </c>
      <c r="AH27" s="28">
        <f>+IF(AG27="","",IF(AG27="Continua",0.1,IF(AG27="Aleatoria",0.05)))</f>
        <v>0.05</v>
      </c>
      <c r="AI27" s="27" t="s">
        <v>76</v>
      </c>
      <c r="AJ27" s="29">
        <f>+IF(AI27="","",IF(AI27="Con registro",0.05,IF(AI27="Sin registro",0)))</f>
        <v>0.05</v>
      </c>
      <c r="AK27" s="29">
        <f>+IF(AA27="Preventivo",M27-(SUM(AB27,AD27)*M27),IF(AA27="Detectivo",M27-(SUM(AB27,AD27)*M27),M27))</f>
        <v>0.48</v>
      </c>
      <c r="AL27" s="113">
        <f>+IF(M27="","",MIN(AK27:AK29))</f>
        <v>0.17279999999999998</v>
      </c>
      <c r="AM27" s="116" t="str">
        <f>+IF(AL27="","",IF(AL27&gt;0.8,"Muy Alta",IF(AND(AL27&lt;=0.8,AL27&gt;0.6),"Alta",IF(AND(AL27&lt;=0.6,AL27&gt;0.4),"Media",IF(AND(AL27&lt;=0.4,AL27&gt;0.2),"Baja","Muy Baja")))))</f>
        <v>Muy Baja</v>
      </c>
      <c r="AN27" s="29">
        <f>+IF(AA27="Correctivo",O27-(SUM(AB27,AD27)*O27),O27)</f>
        <v>0.6</v>
      </c>
      <c r="AO27" s="113">
        <f>+IF(L27="","",MIN(AN28:AN29))</f>
        <v>0.6</v>
      </c>
      <c r="AP27" s="119" t="str">
        <f>+IF(AO27="","",IF(AO27&gt;0.8,"Catastrófico",IF(AND(AO27&lt;=0.8,AO27&gt;0.6),"Mayor",IF(AND(AO27&lt;=0.6,AO27&gt;0.4),"Moderado",IF(AND(AO27&lt;=0.4,AO27&gt;0.2),"Menor","Leve")))))</f>
        <v>Moderado</v>
      </c>
      <c r="AQ27" s="116" t="str">
        <f t="shared" ref="AQ27" si="19">+IF(OR(AL27="",AO27=""),"",IF(AND(AP27="Catastrófico",AM27&lt;&gt;""),"Extremo",IF(AND(AP27="Mayor",AM27&lt;&gt;""),"Alto",IF(AND(AM27="Muy Alta",AO27&gt;0.1,AO27&lt;0.7),"Alto",IF(AND(AM27="Alta",AP27="Moderado"),"Alto",IF(AO27*AL27&lt;0.1,"Bajo",IF(AND(AM27="Alta",AO27&lt;0.5),"Moderado",IF(AND(AM27="Media",AO27&lt;0.7),"Moderado",IF(AND(AM27="Baja",OR(AP27="Moderado",AP27="Menor")),"Moderado",IF(AND(AM27="Muy Baja",AP27="Moderado"),"Moderado",))))))))))</f>
        <v>Moderado</v>
      </c>
      <c r="AR27" s="98" t="s">
        <v>212</v>
      </c>
      <c r="AS27" s="126">
        <v>1</v>
      </c>
      <c r="AT27" s="31">
        <v>1</v>
      </c>
      <c r="AU27" s="84" t="s">
        <v>213</v>
      </c>
      <c r="AV27" s="84" t="s">
        <v>96</v>
      </c>
      <c r="AW27" s="86" t="s">
        <v>221</v>
      </c>
      <c r="AX27" s="84" t="s">
        <v>214</v>
      </c>
      <c r="AY27" s="92" t="s">
        <v>193</v>
      </c>
      <c r="AZ27" s="84" t="s">
        <v>215</v>
      </c>
      <c r="BA27" s="84"/>
      <c r="BB27" s="84"/>
      <c r="BC27" s="84"/>
      <c r="BD27" s="60" t="s">
        <v>222</v>
      </c>
      <c r="BE27" s="61">
        <v>46006</v>
      </c>
      <c r="BF27" s="137"/>
    </row>
    <row r="28" spans="1:58" ht="92.25" customHeight="1" thickBot="1" x14ac:dyDescent="0.25">
      <c r="A28" s="123"/>
      <c r="B28" s="111"/>
      <c r="C28" s="111"/>
      <c r="D28" s="111"/>
      <c r="E28" s="111"/>
      <c r="F28" s="111"/>
      <c r="G28" s="117"/>
      <c r="H28" s="99"/>
      <c r="I28" s="111"/>
      <c r="J28" s="111"/>
      <c r="K28" s="111"/>
      <c r="L28" s="111"/>
      <c r="M28" s="114"/>
      <c r="N28" s="117"/>
      <c r="O28" s="114"/>
      <c r="P28" s="120"/>
      <c r="Q28" s="117"/>
      <c r="R28" s="111"/>
      <c r="S28" s="111"/>
      <c r="T28" s="128"/>
      <c r="U28" s="33">
        <v>2</v>
      </c>
      <c r="V28" s="92" t="s">
        <v>105</v>
      </c>
      <c r="W28" s="85" t="s">
        <v>204</v>
      </c>
      <c r="X28" s="85" t="s">
        <v>205</v>
      </c>
      <c r="Y28" s="95" t="str">
        <f>CONCATENATE(V28,W28,X28)</f>
        <v>El (la) secretario (a) general y su equipo de trabajo relizará las consultas  internas y externas necesarias para la atención de las necesidades del proceso con el fin de dar cumplimiento idóneo a los requerimientos del mismo.</v>
      </c>
      <c r="Z28" s="85" t="s">
        <v>206</v>
      </c>
      <c r="AA28" s="34" t="s">
        <v>72</v>
      </c>
      <c r="AB28" s="35">
        <f t="shared" ref="AB28:AB29" si="20">+IF(AA28="","",IF(AA28="Preventivo",0.25,IF(AA28="Detectivo",0.15,IF(AA28="Correctivo",0.1,))))</f>
        <v>0.25</v>
      </c>
      <c r="AC28" s="34" t="s">
        <v>73</v>
      </c>
      <c r="AD28" s="35">
        <f t="shared" ref="AD28:AD29" si="21">+IF(AC28="","",IF(AC28="Automático",0.25,IF(AC28="Manual",0.15)))</f>
        <v>0.15</v>
      </c>
      <c r="AE28" s="34" t="s">
        <v>74</v>
      </c>
      <c r="AF28" s="35">
        <f t="shared" ref="AF28:AF29" si="22">+IF(AE28="","",IF(AE28="Documentado",0.5,IF(AE28="Sin documentar",0)))</f>
        <v>0.5</v>
      </c>
      <c r="AG28" s="34" t="s">
        <v>83</v>
      </c>
      <c r="AH28" s="35">
        <f t="shared" ref="AH28:AH29" si="23">+IF(AG28="","",IF(AG28="Continua",0.1,IF(AG28="Aleatoria",0.05)))</f>
        <v>0.05</v>
      </c>
      <c r="AI28" s="34" t="s">
        <v>76</v>
      </c>
      <c r="AJ28" s="36">
        <f t="shared" ref="AJ28:AJ29" si="24">+IF(AI28="","",IF(AI28="Con registro",0.05,IF(AI28="Sin registro",0)))</f>
        <v>0.05</v>
      </c>
      <c r="AK28" s="29">
        <f>+IF(AA28="Preventivo",AK27-(SUM(AB28,AD28)*AK27),IF(AA28="Detectivo",AK27-(SUM(AB28,AD28)*AK27),AK27))</f>
        <v>0.28799999999999998</v>
      </c>
      <c r="AL28" s="114"/>
      <c r="AM28" s="117"/>
      <c r="AN28" s="29">
        <f>+IF(AA28="Correctivo",AN27-(SUM(AB28,AD28)*AN27),AN27)</f>
        <v>0.6</v>
      </c>
      <c r="AO28" s="114"/>
      <c r="AP28" s="120"/>
      <c r="AQ28" s="117"/>
      <c r="AR28" s="99"/>
      <c r="AS28" s="99"/>
      <c r="AT28" s="37">
        <v>2</v>
      </c>
      <c r="AU28" s="65" t="s">
        <v>216</v>
      </c>
      <c r="AV28" s="83" t="s">
        <v>96</v>
      </c>
      <c r="AW28" s="65" t="s">
        <v>221</v>
      </c>
      <c r="AX28" s="65" t="s">
        <v>218</v>
      </c>
      <c r="AY28" s="96" t="s">
        <v>217</v>
      </c>
      <c r="AZ28" s="96"/>
      <c r="BA28" s="85"/>
      <c r="BB28" s="85"/>
      <c r="BC28" s="85"/>
      <c r="BD28" s="60" t="s">
        <v>222</v>
      </c>
      <c r="BE28" s="61">
        <v>46006</v>
      </c>
      <c r="BF28" s="138"/>
    </row>
    <row r="29" spans="1:58" ht="114" customHeight="1" thickBot="1" x14ac:dyDescent="0.25">
      <c r="A29" s="124"/>
      <c r="B29" s="112"/>
      <c r="C29" s="112"/>
      <c r="D29" s="112"/>
      <c r="E29" s="112"/>
      <c r="F29" s="112"/>
      <c r="G29" s="118"/>
      <c r="H29" s="100"/>
      <c r="I29" s="112"/>
      <c r="J29" s="112"/>
      <c r="K29" s="112"/>
      <c r="L29" s="112"/>
      <c r="M29" s="115"/>
      <c r="N29" s="118"/>
      <c r="O29" s="115"/>
      <c r="P29" s="121"/>
      <c r="Q29" s="118"/>
      <c r="R29" s="112"/>
      <c r="S29" s="112"/>
      <c r="T29" s="129"/>
      <c r="U29" s="38">
        <v>3</v>
      </c>
      <c r="V29" s="92" t="s">
        <v>208</v>
      </c>
      <c r="W29" s="86" t="s">
        <v>209</v>
      </c>
      <c r="X29" s="86" t="s">
        <v>210</v>
      </c>
      <c r="Y29" s="95" t="str">
        <f t="shared" si="11"/>
        <v xml:space="preserve">El (la) secretario (a) general y su equipo de trabajo, en coordinación con la Oficina de Control Único Disciplinario  realizarán capacitaciones al equipo de trabajo del proceso,  orientado al conocimiento y adopción de las políticas anticorrupción de la entidad, y régimen disciplinario. </v>
      </c>
      <c r="Z29" s="86" t="s">
        <v>211</v>
      </c>
      <c r="AA29" s="39" t="s">
        <v>72</v>
      </c>
      <c r="AB29" s="40">
        <f t="shared" si="20"/>
        <v>0.25</v>
      </c>
      <c r="AC29" s="39" t="s">
        <v>73</v>
      </c>
      <c r="AD29" s="40">
        <f t="shared" si="21"/>
        <v>0.15</v>
      </c>
      <c r="AE29" s="39" t="s">
        <v>74</v>
      </c>
      <c r="AF29" s="40">
        <f t="shared" si="22"/>
        <v>0.5</v>
      </c>
      <c r="AG29" s="39" t="s">
        <v>83</v>
      </c>
      <c r="AH29" s="40">
        <f t="shared" si="23"/>
        <v>0.05</v>
      </c>
      <c r="AI29" s="39" t="s">
        <v>76</v>
      </c>
      <c r="AJ29" s="41">
        <f t="shared" si="24"/>
        <v>0.05</v>
      </c>
      <c r="AK29" s="29">
        <f>+IF(AA29="Preventivo",AK28-(SUM(AB29,AD29)*AK28),IF(AA29="Detectivo",AK28-(SUM(AB29,AD29)*AK28),AK28))</f>
        <v>0.17279999999999998</v>
      </c>
      <c r="AL29" s="115"/>
      <c r="AM29" s="118"/>
      <c r="AN29" s="29">
        <f>+IF(AA29="Correctivo",AN28-(SUM(AB29,AD29)*AN28),AN28)</f>
        <v>0.6</v>
      </c>
      <c r="AO29" s="115"/>
      <c r="AP29" s="121"/>
      <c r="AQ29" s="118"/>
      <c r="AR29" s="99"/>
      <c r="AS29" s="99"/>
      <c r="AT29" s="67">
        <v>3</v>
      </c>
      <c r="AU29" s="97"/>
      <c r="AV29" s="97"/>
      <c r="AW29" s="97"/>
      <c r="AX29" s="97"/>
      <c r="AY29" s="97"/>
      <c r="AZ29" s="93"/>
      <c r="BA29" s="65"/>
      <c r="BB29" s="65"/>
      <c r="BC29" s="65"/>
      <c r="BD29" s="60" t="s">
        <v>222</v>
      </c>
      <c r="BE29" s="61">
        <v>46006</v>
      </c>
      <c r="BF29" s="139"/>
    </row>
  </sheetData>
  <sheetProtection formatCells="0" formatColumns="0" formatRows="0" insertColumns="0" insertRows="0" insertHyperlinks="0" deleteColumns="0" deleteRows="0" sort="0" autoFilter="0" pivotTables="0"/>
  <dataConsolidate/>
  <mergeCells count="168">
    <mergeCell ref="BF13:BF14"/>
    <mergeCell ref="D6:BF6"/>
    <mergeCell ref="D8:BF8"/>
    <mergeCell ref="D10:BF10"/>
    <mergeCell ref="BD12:BF12"/>
    <mergeCell ref="U13:Z13"/>
    <mergeCell ref="AR15:AR17"/>
    <mergeCell ref="AS15:AS17"/>
    <mergeCell ref="AK13:AQ13"/>
    <mergeCell ref="M13:Q13"/>
    <mergeCell ref="R13:T13"/>
    <mergeCell ref="A13:G13"/>
    <mergeCell ref="E15:E17"/>
    <mergeCell ref="D15:D17"/>
    <mergeCell ref="H15:H17"/>
    <mergeCell ref="BE13:BE14"/>
    <mergeCell ref="A12:Q12"/>
    <mergeCell ref="AT13:BC13"/>
    <mergeCell ref="M14:N14"/>
    <mergeCell ref="AL14:AM14"/>
    <mergeCell ref="AO14:AP14"/>
    <mergeCell ref="O14:P14"/>
    <mergeCell ref="AE13:AJ13"/>
    <mergeCell ref="A15:A17"/>
    <mergeCell ref="A24:A26"/>
    <mergeCell ref="B24:B26"/>
    <mergeCell ref="C24:C26"/>
    <mergeCell ref="D24:D26"/>
    <mergeCell ref="E24:E26"/>
    <mergeCell ref="F24:F26"/>
    <mergeCell ref="G24:G26"/>
    <mergeCell ref="H24:H26"/>
    <mergeCell ref="I24:I26"/>
    <mergeCell ref="AQ18:AQ20"/>
    <mergeCell ref="AR18:AR20"/>
    <mergeCell ref="AS18:AS20"/>
    <mergeCell ref="B15:B17"/>
    <mergeCell ref="E3:BE4"/>
    <mergeCell ref="A18:A20"/>
    <mergeCell ref="B18:B20"/>
    <mergeCell ref="H18:H20"/>
    <mergeCell ref="I18:I20"/>
    <mergeCell ref="J18:J20"/>
    <mergeCell ref="K18:K20"/>
    <mergeCell ref="L18:L20"/>
    <mergeCell ref="M18:M20"/>
    <mergeCell ref="N18:N20"/>
    <mergeCell ref="AM15:AM17"/>
    <mergeCell ref="AL15:AL17"/>
    <mergeCell ref="R15:R17"/>
    <mergeCell ref="Q15:Q17"/>
    <mergeCell ref="G15:G17"/>
    <mergeCell ref="F15:F17"/>
    <mergeCell ref="Q18:Q20"/>
    <mergeCell ref="D18:D20"/>
    <mergeCell ref="E18:E20"/>
    <mergeCell ref="F18:F20"/>
    <mergeCell ref="G18:G20"/>
    <mergeCell ref="J15:J17"/>
    <mergeCell ref="I15:I17"/>
    <mergeCell ref="S15:S17"/>
    <mergeCell ref="L15:L17"/>
    <mergeCell ref="A1:D4"/>
    <mergeCell ref="E1:BE2"/>
    <mergeCell ref="T15:T17"/>
    <mergeCell ref="AR13:AS13"/>
    <mergeCell ref="H13:L13"/>
    <mergeCell ref="BD13:BD14"/>
    <mergeCell ref="N15:N17"/>
    <mergeCell ref="M15:M17"/>
    <mergeCell ref="K15:K17"/>
    <mergeCell ref="AO15:AO17"/>
    <mergeCell ref="AA13:AD13"/>
    <mergeCell ref="AQ15:AQ17"/>
    <mergeCell ref="AP15:AP17"/>
    <mergeCell ref="BF18:BF20"/>
    <mergeCell ref="A21:A23"/>
    <mergeCell ref="D21:D23"/>
    <mergeCell ref="E21:E23"/>
    <mergeCell ref="F21:F23"/>
    <mergeCell ref="G21:G23"/>
    <mergeCell ref="H21:H23"/>
    <mergeCell ref="I21:I23"/>
    <mergeCell ref="J21:J23"/>
    <mergeCell ref="K21:K23"/>
    <mergeCell ref="B21:B23"/>
    <mergeCell ref="C21:C23"/>
    <mergeCell ref="L21:L23"/>
    <mergeCell ref="M21:M23"/>
    <mergeCell ref="N21:N23"/>
    <mergeCell ref="T18:T20"/>
    <mergeCell ref="AL18:AL20"/>
    <mergeCell ref="AM18:AM20"/>
    <mergeCell ref="AO18:AO20"/>
    <mergeCell ref="AP18:AP20"/>
    <mergeCell ref="R18:R20"/>
    <mergeCell ref="S18:S20"/>
    <mergeCell ref="C18:C20"/>
    <mergeCell ref="S27:S29"/>
    <mergeCell ref="T27:T29"/>
    <mergeCell ref="AL27:AL29"/>
    <mergeCell ref="AM27:AM29"/>
    <mergeCell ref="AO27:AO29"/>
    <mergeCell ref="AP27:AP29"/>
    <mergeCell ref="BF21:BF23"/>
    <mergeCell ref="BF27:BF29"/>
    <mergeCell ref="AQ27:AQ29"/>
    <mergeCell ref="AR27:AR29"/>
    <mergeCell ref="AS27:AS29"/>
    <mergeCell ref="S21:S23"/>
    <mergeCell ref="BF24:BF26"/>
    <mergeCell ref="S24:S26"/>
    <mergeCell ref="T24:T26"/>
    <mergeCell ref="AL24:AL26"/>
    <mergeCell ref="AM24:AM26"/>
    <mergeCell ref="AO24:AO26"/>
    <mergeCell ref="AP24:AP26"/>
    <mergeCell ref="AQ24:AQ26"/>
    <mergeCell ref="AR24:AR26"/>
    <mergeCell ref="AS24:AS26"/>
    <mergeCell ref="A6:C6"/>
    <mergeCell ref="A8:C8"/>
    <mergeCell ref="A10:C10"/>
    <mergeCell ref="AQ21:AQ23"/>
    <mergeCell ref="AR21:AR23"/>
    <mergeCell ref="AS21:AS23"/>
    <mergeCell ref="T21:T23"/>
    <mergeCell ref="AL21:AL23"/>
    <mergeCell ref="AM21:AM23"/>
    <mergeCell ref="AO21:AO23"/>
    <mergeCell ref="AP21:AP23"/>
    <mergeCell ref="O21:O23"/>
    <mergeCell ref="P21:P23"/>
    <mergeCell ref="Q21:Q23"/>
    <mergeCell ref="R21:R23"/>
    <mergeCell ref="O18:O20"/>
    <mergeCell ref="P18:P20"/>
    <mergeCell ref="P15:P17"/>
    <mergeCell ref="O15:O17"/>
    <mergeCell ref="R12:BC12"/>
    <mergeCell ref="C15:C17"/>
    <mergeCell ref="A27:A29"/>
    <mergeCell ref="B27:B29"/>
    <mergeCell ref="C27:C29"/>
    <mergeCell ref="D27:D29"/>
    <mergeCell ref="E27:E29"/>
    <mergeCell ref="F27:F29"/>
    <mergeCell ref="G27:G29"/>
    <mergeCell ref="H27:H29"/>
    <mergeCell ref="I27:I29"/>
    <mergeCell ref="J27:J29"/>
    <mergeCell ref="K27:K29"/>
    <mergeCell ref="L27:L29"/>
    <mergeCell ref="M27:M29"/>
    <mergeCell ref="N27:N29"/>
    <mergeCell ref="O27:O29"/>
    <mergeCell ref="P27:P29"/>
    <mergeCell ref="Q27:Q29"/>
    <mergeCell ref="R27:R29"/>
    <mergeCell ref="L24:L26"/>
    <mergeCell ref="K24:K26"/>
    <mergeCell ref="J24:J26"/>
    <mergeCell ref="R24:R26"/>
    <mergeCell ref="P24:P26"/>
    <mergeCell ref="O24:O26"/>
    <mergeCell ref="N24:N26"/>
    <mergeCell ref="M24:M26"/>
    <mergeCell ref="Q24:Q26"/>
  </mergeCells>
  <phoneticPr fontId="15" type="noConversion"/>
  <conditionalFormatting sqref="N15">
    <cfRule type="containsText" dxfId="116" priority="1244" operator="containsText" text="Muy Baja">
      <formula>NOT(ISERROR(SEARCH("Muy Baja",N15)))</formula>
    </cfRule>
    <cfRule type="containsText" dxfId="115" priority="1245" operator="containsText" text="Baja">
      <formula>NOT(ISERROR(SEARCH("Baja",N15)))</formula>
    </cfRule>
    <cfRule type="containsText" dxfId="114" priority="1246" operator="containsText" text="Media">
      <formula>NOT(ISERROR(SEARCH("Media",N15)))</formula>
    </cfRule>
    <cfRule type="containsText" dxfId="113" priority="1247" operator="containsText" text="Alta">
      <formula>NOT(ISERROR(SEARCH("Alta",N15)))</formula>
    </cfRule>
    <cfRule type="containsText" dxfId="112" priority="1248" operator="containsText" text="Muy Alta">
      <formula>NOT(ISERROR(SEARCH("Muy Alta",N15)))</formula>
    </cfRule>
  </conditionalFormatting>
  <conditionalFormatting sqref="N18">
    <cfRule type="containsText" dxfId="111" priority="1158" operator="containsText" text="Muy Baja">
      <formula>NOT(ISERROR(SEARCH("Muy Baja",N18)))</formula>
    </cfRule>
    <cfRule type="containsText" dxfId="110" priority="1159" operator="containsText" text="Baja">
      <formula>NOT(ISERROR(SEARCH("Baja",N18)))</formula>
    </cfRule>
    <cfRule type="containsText" dxfId="109" priority="1160" operator="containsText" text="Media">
      <formula>NOT(ISERROR(SEARCH("Media",N18)))</formula>
    </cfRule>
    <cfRule type="containsText" dxfId="108" priority="1161" operator="containsText" text="Alta">
      <formula>NOT(ISERROR(SEARCH("Alta",N18)))</formula>
    </cfRule>
    <cfRule type="containsText" dxfId="107" priority="1162" operator="containsText" text="Muy Alta">
      <formula>NOT(ISERROR(SEARCH("Muy Alta",N18)))</formula>
    </cfRule>
  </conditionalFormatting>
  <conditionalFormatting sqref="N21">
    <cfRule type="containsText" dxfId="106" priority="1104" operator="containsText" text="Muy Baja">
      <formula>NOT(ISERROR(SEARCH("Muy Baja",N21)))</formula>
    </cfRule>
    <cfRule type="containsText" dxfId="105" priority="1105" operator="containsText" text="Baja">
      <formula>NOT(ISERROR(SEARCH("Baja",N21)))</formula>
    </cfRule>
    <cfRule type="containsText" dxfId="104" priority="1106" operator="containsText" text="Media">
      <formula>NOT(ISERROR(SEARCH("Media",N21)))</formula>
    </cfRule>
    <cfRule type="containsText" dxfId="103" priority="1107" operator="containsText" text="Alta">
      <formula>NOT(ISERROR(SEARCH("Alta",N21)))</formula>
    </cfRule>
    <cfRule type="containsText" dxfId="102" priority="1108" operator="containsText" text="Muy Alta">
      <formula>NOT(ISERROR(SEARCH("Muy Alta",N21)))</formula>
    </cfRule>
  </conditionalFormatting>
  <conditionalFormatting sqref="P15">
    <cfRule type="containsText" dxfId="101" priority="1274" operator="containsText" text="Leve">
      <formula>NOT(ISERROR(SEARCH("Leve",P15)))</formula>
    </cfRule>
    <cfRule type="containsText" dxfId="100" priority="1275" operator="containsText" text="Menor">
      <formula>NOT(ISERROR(SEARCH("Menor",P15)))</formula>
    </cfRule>
    <cfRule type="containsText" dxfId="99" priority="1277" operator="containsText" text="Mayor">
      <formula>NOT(ISERROR(SEARCH("Mayor",P15)))</formula>
    </cfRule>
    <cfRule type="containsText" dxfId="98" priority="1278" operator="containsText" text="Catastrófico">
      <formula>NOT(ISERROR(SEARCH("Catastrófico",P15)))</formula>
    </cfRule>
  </conditionalFormatting>
  <conditionalFormatting sqref="P18">
    <cfRule type="containsText" dxfId="97" priority="1168" operator="containsText" text="Leve">
      <formula>NOT(ISERROR(SEARCH("Leve",P18)))</formula>
    </cfRule>
    <cfRule type="containsText" dxfId="96" priority="1169" operator="containsText" text="Menor">
      <formula>NOT(ISERROR(SEARCH("Menor",P18)))</formula>
    </cfRule>
    <cfRule type="containsText" dxfId="95" priority="1171" operator="containsText" text="Mayor">
      <formula>NOT(ISERROR(SEARCH("Mayor",P18)))</formula>
    </cfRule>
    <cfRule type="containsText" dxfId="94" priority="1172" operator="containsText" text="Catastrófico">
      <formula>NOT(ISERROR(SEARCH("Catastrófico",P18)))</formula>
    </cfRule>
  </conditionalFormatting>
  <conditionalFormatting sqref="P21">
    <cfRule type="containsText" dxfId="93" priority="1114" operator="containsText" text="Leve">
      <formula>NOT(ISERROR(SEARCH("Leve",P21)))</formula>
    </cfRule>
    <cfRule type="containsText" dxfId="92" priority="1115" operator="containsText" text="Menor">
      <formula>NOT(ISERROR(SEARCH("Menor",P21)))</formula>
    </cfRule>
    <cfRule type="containsText" dxfId="91" priority="1117" operator="containsText" text="Mayor">
      <formula>NOT(ISERROR(SEARCH("Mayor",P21)))</formula>
    </cfRule>
    <cfRule type="containsText" dxfId="90" priority="1118" operator="containsText" text="Catastrófico">
      <formula>NOT(ISERROR(SEARCH("Catastrófico",P21)))</formula>
    </cfRule>
  </conditionalFormatting>
  <conditionalFormatting sqref="P15:Q15">
    <cfRule type="containsText" dxfId="89" priority="1276" operator="containsText" text="Moderado">
      <formula>NOT(ISERROR(SEARCH("Moderado",P15)))</formula>
    </cfRule>
  </conditionalFormatting>
  <conditionalFormatting sqref="P18:Q18">
    <cfRule type="containsText" dxfId="88" priority="1170" operator="containsText" text="Moderado">
      <formula>NOT(ISERROR(SEARCH("Moderado",P18)))</formula>
    </cfRule>
  </conditionalFormatting>
  <conditionalFormatting sqref="P21:Q21">
    <cfRule type="containsText" dxfId="87" priority="1116" operator="containsText" text="Moderado">
      <formula>NOT(ISERROR(SEARCH("Moderado",P21)))</formula>
    </cfRule>
  </conditionalFormatting>
  <conditionalFormatting sqref="Q15">
    <cfRule type="containsText" dxfId="86" priority="1283" operator="containsText" text="Bajo">
      <formula>NOT(ISERROR(SEARCH("Bajo",Q15)))</formula>
    </cfRule>
    <cfRule type="containsText" dxfId="85" priority="1285" operator="containsText" text="Alto">
      <formula>NOT(ISERROR(SEARCH("Alto",Q15)))</formula>
    </cfRule>
    <cfRule type="containsText" dxfId="84" priority="1286" operator="containsText" text="Extremo">
      <formula>NOT(ISERROR(SEARCH("Extremo",Q15)))</formula>
    </cfRule>
  </conditionalFormatting>
  <conditionalFormatting sqref="Q18">
    <cfRule type="containsText" dxfId="83" priority="1173" operator="containsText" text="Bajo">
      <formula>NOT(ISERROR(SEARCH("Bajo",Q18)))</formula>
    </cfRule>
    <cfRule type="containsText" dxfId="82" priority="1174" operator="containsText" text="Alto">
      <formula>NOT(ISERROR(SEARCH("Alto",Q18)))</formula>
    </cfRule>
    <cfRule type="containsText" dxfId="81" priority="1175" operator="containsText" text="Extremo">
      <formula>NOT(ISERROR(SEARCH("Extremo",Q18)))</formula>
    </cfRule>
  </conditionalFormatting>
  <conditionalFormatting sqref="Q21">
    <cfRule type="containsText" dxfId="80" priority="1119" operator="containsText" text="Bajo">
      <formula>NOT(ISERROR(SEARCH("Bajo",Q21)))</formula>
    </cfRule>
    <cfRule type="containsText" dxfId="79" priority="1120" operator="containsText" text="Alto">
      <formula>NOT(ISERROR(SEARCH("Alto",Q21)))</formula>
    </cfRule>
    <cfRule type="containsText" dxfId="78" priority="1121" operator="containsText" text="Extremo">
      <formula>NOT(ISERROR(SEARCH("Extremo",Q21)))</formula>
    </cfRule>
  </conditionalFormatting>
  <conditionalFormatting sqref="AM15">
    <cfRule type="containsText" dxfId="77" priority="1259" operator="containsText" text="Muy Baja">
      <formula>NOT(ISERROR(SEARCH("Muy Baja",AM15)))</formula>
    </cfRule>
    <cfRule type="containsText" dxfId="76" priority="1265" operator="containsText" text="Baja">
      <formula>NOT(ISERROR(SEARCH("Baja",AM15)))</formula>
    </cfRule>
    <cfRule type="containsText" dxfId="75" priority="1266" operator="containsText" text="Media">
      <formula>NOT(ISERROR(SEARCH("Media",AM15)))</formula>
    </cfRule>
    <cfRule type="containsText" dxfId="74" priority="1267" operator="containsText" text="Alta">
      <formula>NOT(ISERROR(SEARCH("Alta",AM15)))</formula>
    </cfRule>
    <cfRule type="containsText" dxfId="73" priority="1268" operator="containsText" text="Muy Alta">
      <formula>NOT(ISERROR(SEARCH("Muy Alta",AM15)))</formula>
    </cfRule>
  </conditionalFormatting>
  <conditionalFormatting sqref="AM18">
    <cfRule type="containsText" dxfId="72" priority="1163" operator="containsText" text="Muy Baja">
      <formula>NOT(ISERROR(SEARCH("Muy Baja",AM18)))</formula>
    </cfRule>
    <cfRule type="containsText" dxfId="71" priority="1164" operator="containsText" text="Baja">
      <formula>NOT(ISERROR(SEARCH("Baja",AM18)))</formula>
    </cfRule>
    <cfRule type="containsText" dxfId="70" priority="1165" operator="containsText" text="Media">
      <formula>NOT(ISERROR(SEARCH("Media",AM18)))</formula>
    </cfRule>
    <cfRule type="containsText" dxfId="69" priority="1166" operator="containsText" text="Alta">
      <formula>NOT(ISERROR(SEARCH("Alta",AM18)))</formula>
    </cfRule>
    <cfRule type="containsText" dxfId="68" priority="1167" operator="containsText" text="Muy Alta">
      <formula>NOT(ISERROR(SEARCH("Muy Alta",AM18)))</formula>
    </cfRule>
  </conditionalFormatting>
  <conditionalFormatting sqref="AM21">
    <cfRule type="containsText" dxfId="67" priority="1109" operator="containsText" text="Muy Baja">
      <formula>NOT(ISERROR(SEARCH("Muy Baja",AM21)))</formula>
    </cfRule>
    <cfRule type="containsText" dxfId="66" priority="1110" operator="containsText" text="Baja">
      <formula>NOT(ISERROR(SEARCH("Baja",AM21)))</formula>
    </cfRule>
    <cfRule type="containsText" dxfId="65" priority="1111" operator="containsText" text="Media">
      <formula>NOT(ISERROR(SEARCH("Media",AM21)))</formula>
    </cfRule>
    <cfRule type="containsText" dxfId="64" priority="1112" operator="containsText" text="Alta">
      <formula>NOT(ISERROR(SEARCH("Alta",AM21)))</formula>
    </cfRule>
    <cfRule type="containsText" dxfId="63" priority="1113" operator="containsText" text="Muy Alta">
      <formula>NOT(ISERROR(SEARCH("Muy Alta",AM21)))</formula>
    </cfRule>
  </conditionalFormatting>
  <conditionalFormatting sqref="AP15">
    <cfRule type="containsText" dxfId="62" priority="1230" operator="containsText" text="Leve">
      <formula>NOT(ISERROR(SEARCH("Leve",AP15)))</formula>
    </cfRule>
    <cfRule type="containsText" dxfId="61" priority="1231" operator="containsText" text="Menor">
      <formula>NOT(ISERROR(SEARCH("Menor",AP15)))</formula>
    </cfRule>
    <cfRule type="containsText" dxfId="60" priority="1232" operator="containsText" text="Moderado">
      <formula>NOT(ISERROR(SEARCH("Moderado",AP15)))</formula>
    </cfRule>
    <cfRule type="containsText" dxfId="59" priority="1233" operator="containsText" text="Mayor">
      <formula>NOT(ISERROR(SEARCH("Mayor",AP15)))</formula>
    </cfRule>
    <cfRule type="containsText" dxfId="58" priority="1234" operator="containsText" text="Catastrófico">
      <formula>NOT(ISERROR(SEARCH("Catastrófico",AP15)))</formula>
    </cfRule>
  </conditionalFormatting>
  <conditionalFormatting sqref="AP18">
    <cfRule type="containsText" dxfId="57" priority="1149" operator="containsText" text="Leve">
      <formula>NOT(ISERROR(SEARCH("Leve",AP18)))</formula>
    </cfRule>
    <cfRule type="containsText" dxfId="56" priority="1150" operator="containsText" text="Menor">
      <formula>NOT(ISERROR(SEARCH("Menor",AP18)))</formula>
    </cfRule>
    <cfRule type="containsText" dxfId="55" priority="1152" operator="containsText" text="Mayor">
      <formula>NOT(ISERROR(SEARCH("Mayor",AP18)))</formula>
    </cfRule>
    <cfRule type="containsText" dxfId="54" priority="1153" operator="containsText" text="Catastrófico">
      <formula>NOT(ISERROR(SEARCH("Catastrófico",AP18)))</formula>
    </cfRule>
  </conditionalFormatting>
  <conditionalFormatting sqref="AP21">
    <cfRule type="containsText" dxfId="53" priority="1095" operator="containsText" text="Leve">
      <formula>NOT(ISERROR(SEARCH("Leve",AP21)))</formula>
    </cfRule>
    <cfRule type="containsText" dxfId="52" priority="1096" operator="containsText" text="Menor">
      <formula>NOT(ISERROR(SEARCH("Menor",AP21)))</formula>
    </cfRule>
    <cfRule type="containsText" dxfId="51" priority="1098" operator="containsText" text="Mayor">
      <formula>NOT(ISERROR(SEARCH("Mayor",AP21)))</formula>
    </cfRule>
    <cfRule type="containsText" dxfId="50" priority="1099" operator="containsText" text="Catastrófico">
      <formula>NOT(ISERROR(SEARCH("Catastrófico",AP21)))</formula>
    </cfRule>
  </conditionalFormatting>
  <conditionalFormatting sqref="AP18:AQ18">
    <cfRule type="containsText" dxfId="49" priority="1151" operator="containsText" text="Moderado">
      <formula>NOT(ISERROR(SEARCH("Moderado",AP18)))</formula>
    </cfRule>
  </conditionalFormatting>
  <conditionalFormatting sqref="AP21:AQ21 AQ24">
    <cfRule type="containsText" dxfId="48" priority="1097" operator="containsText" text="Moderado">
      <formula>NOT(ISERROR(SEARCH("Moderado",AP21)))</formula>
    </cfRule>
  </conditionalFormatting>
  <conditionalFormatting sqref="AQ15 AQ18 AQ21 AQ24">
    <cfRule type="containsText" dxfId="47" priority="1155" operator="containsText" text="Bajo">
      <formula>NOT(ISERROR(SEARCH("Bajo",AQ15)))</formula>
    </cfRule>
    <cfRule type="containsText" dxfId="46" priority="1156" operator="containsText" text="Alto">
      <formula>NOT(ISERROR(SEARCH("Alto",AQ15)))</formula>
    </cfRule>
    <cfRule type="containsText" dxfId="45" priority="1157" operator="containsText" text="Extremo">
      <formula>NOT(ISERROR(SEARCH("Extremo",AQ15)))</formula>
    </cfRule>
  </conditionalFormatting>
  <conditionalFormatting sqref="AQ15">
    <cfRule type="containsText" dxfId="44" priority="1154" operator="containsText" text="Moderado">
      <formula>NOT(ISERROR(SEARCH("Moderado",AQ15)))</formula>
    </cfRule>
  </conditionalFormatting>
  <conditionalFormatting sqref="N24">
    <cfRule type="containsText" dxfId="43" priority="1074" operator="containsText" text="Muy Baja">
      <formula>NOT(ISERROR(SEARCH("Muy Baja",N24)))</formula>
    </cfRule>
    <cfRule type="containsText" dxfId="42" priority="1075" operator="containsText" text="Baja">
      <formula>NOT(ISERROR(SEARCH("Baja",N24)))</formula>
    </cfRule>
    <cfRule type="containsText" dxfId="41" priority="1076" operator="containsText" text="Media">
      <formula>NOT(ISERROR(SEARCH("Media",N24)))</formula>
    </cfRule>
    <cfRule type="containsText" dxfId="40" priority="1077" operator="containsText" text="Alta">
      <formula>NOT(ISERROR(SEARCH("Alta",N24)))</formula>
    </cfRule>
    <cfRule type="containsText" dxfId="39" priority="1078" operator="containsText" text="Muy Alta">
      <formula>NOT(ISERROR(SEARCH("Muy Alta",N24)))</formula>
    </cfRule>
  </conditionalFormatting>
  <conditionalFormatting sqref="P24">
    <cfRule type="containsText" dxfId="38" priority="1084" operator="containsText" text="Leve">
      <formula>NOT(ISERROR(SEARCH("Leve",P24)))</formula>
    </cfRule>
    <cfRule type="containsText" dxfId="37" priority="1085" operator="containsText" text="Menor">
      <formula>NOT(ISERROR(SEARCH("Menor",P24)))</formula>
    </cfRule>
    <cfRule type="containsText" dxfId="36" priority="1087" operator="containsText" text="Mayor">
      <formula>NOT(ISERROR(SEARCH("Mayor",P24)))</formula>
    </cfRule>
    <cfRule type="containsText" dxfId="35" priority="1088" operator="containsText" text="Catastrófico">
      <formula>NOT(ISERROR(SEARCH("Catastrófico",P24)))</formula>
    </cfRule>
  </conditionalFormatting>
  <conditionalFormatting sqref="P24:Q24">
    <cfRule type="containsText" dxfId="34" priority="1086" operator="containsText" text="Moderado">
      <formula>NOT(ISERROR(SEARCH("Moderado",P24)))</formula>
    </cfRule>
  </conditionalFormatting>
  <conditionalFormatting sqref="Q24">
    <cfRule type="containsText" dxfId="33" priority="1089" operator="containsText" text="Bajo">
      <formula>NOT(ISERROR(SEARCH("Bajo",Q24)))</formula>
    </cfRule>
    <cfRule type="containsText" dxfId="32" priority="1090" operator="containsText" text="Alto">
      <formula>NOT(ISERROR(SEARCH("Alto",Q24)))</formula>
    </cfRule>
    <cfRule type="containsText" dxfId="31" priority="1091" operator="containsText" text="Extremo">
      <formula>NOT(ISERROR(SEARCH("Extremo",Q24)))</formula>
    </cfRule>
  </conditionalFormatting>
  <conditionalFormatting sqref="AM24 AN25:AN26">
    <cfRule type="containsText" dxfId="30" priority="1079" operator="containsText" text="Muy Baja">
      <formula>NOT(ISERROR(SEARCH("Muy Baja",AM24)))</formula>
    </cfRule>
    <cfRule type="containsText" dxfId="29" priority="1080" operator="containsText" text="Baja">
      <formula>NOT(ISERROR(SEARCH("Baja",AM24)))</formula>
    </cfRule>
    <cfRule type="containsText" dxfId="28" priority="1081" operator="containsText" text="Media">
      <formula>NOT(ISERROR(SEARCH("Media",AM24)))</formula>
    </cfRule>
    <cfRule type="containsText" dxfId="27" priority="1082" operator="containsText" text="Alta">
      <formula>NOT(ISERROR(SEARCH("Alta",AM24)))</formula>
    </cfRule>
    <cfRule type="containsText" dxfId="26" priority="1083" operator="containsText" text="Muy Alta">
      <formula>NOT(ISERROR(SEARCH("Muy Alta",AM24)))</formula>
    </cfRule>
  </conditionalFormatting>
  <conditionalFormatting sqref="N27">
    <cfRule type="containsText" dxfId="25" priority="947" operator="containsText" text="Muy Baja">
      <formula>NOT(ISERROR(SEARCH("Muy Baja",N27)))</formula>
    </cfRule>
    <cfRule type="containsText" dxfId="24" priority="948" operator="containsText" text="Baja">
      <formula>NOT(ISERROR(SEARCH("Baja",N27)))</formula>
    </cfRule>
    <cfRule type="containsText" dxfId="23" priority="949" operator="containsText" text="Media">
      <formula>NOT(ISERROR(SEARCH("Media",N27)))</formula>
    </cfRule>
    <cfRule type="containsText" dxfId="22" priority="950" operator="containsText" text="Alta">
      <formula>NOT(ISERROR(SEARCH("Alta",N27)))</formula>
    </cfRule>
    <cfRule type="containsText" dxfId="21" priority="951" operator="containsText" text="Muy Alta">
      <formula>NOT(ISERROR(SEARCH("Muy Alta",N27)))</formula>
    </cfRule>
  </conditionalFormatting>
  <conditionalFormatting sqref="P27">
    <cfRule type="containsText" dxfId="20" priority="957" operator="containsText" text="Leve">
      <formula>NOT(ISERROR(SEARCH("Leve",P27)))</formula>
    </cfRule>
    <cfRule type="containsText" dxfId="19" priority="958" operator="containsText" text="Menor">
      <formula>NOT(ISERROR(SEARCH("Menor",P27)))</formula>
    </cfRule>
    <cfRule type="containsText" dxfId="18" priority="960" operator="containsText" text="Mayor">
      <formula>NOT(ISERROR(SEARCH("Mayor",P27)))</formula>
    </cfRule>
    <cfRule type="containsText" dxfId="17" priority="961" operator="containsText" text="Catastrófico">
      <formula>NOT(ISERROR(SEARCH("Catastrófico",P27)))</formula>
    </cfRule>
  </conditionalFormatting>
  <conditionalFormatting sqref="P27:Q27">
    <cfRule type="containsText" dxfId="16" priority="959" operator="containsText" text="Moderado">
      <formula>NOT(ISERROR(SEARCH("Moderado",P27)))</formula>
    </cfRule>
  </conditionalFormatting>
  <conditionalFormatting sqref="Q27">
    <cfRule type="containsText" dxfId="15" priority="962" operator="containsText" text="Bajo">
      <formula>NOT(ISERROR(SEARCH("Bajo",Q27)))</formula>
    </cfRule>
    <cfRule type="containsText" dxfId="14" priority="963" operator="containsText" text="Alto">
      <formula>NOT(ISERROR(SEARCH("Alto",Q27)))</formula>
    </cfRule>
    <cfRule type="containsText" dxfId="13" priority="964" operator="containsText" text="Extremo">
      <formula>NOT(ISERROR(SEARCH("Extremo",Q27)))</formula>
    </cfRule>
  </conditionalFormatting>
  <conditionalFormatting sqref="AM27">
    <cfRule type="containsText" dxfId="12" priority="952" operator="containsText" text="Muy Baja">
      <formula>NOT(ISERROR(SEARCH("Muy Baja",AM27)))</formula>
    </cfRule>
    <cfRule type="containsText" dxfId="11" priority="953" operator="containsText" text="Baja">
      <formula>NOT(ISERROR(SEARCH("Baja",AM27)))</formula>
    </cfRule>
    <cfRule type="containsText" dxfId="10" priority="954" operator="containsText" text="Media">
      <formula>NOT(ISERROR(SEARCH("Media",AM27)))</formula>
    </cfRule>
    <cfRule type="containsText" dxfId="9" priority="955" operator="containsText" text="Alta">
      <formula>NOT(ISERROR(SEARCH("Alta",AM27)))</formula>
    </cfRule>
    <cfRule type="containsText" dxfId="8" priority="956" operator="containsText" text="Muy Alta">
      <formula>NOT(ISERROR(SEARCH("Muy Alta",AM27)))</formula>
    </cfRule>
  </conditionalFormatting>
  <conditionalFormatting sqref="AP27 AP24">
    <cfRule type="containsText" dxfId="7" priority="942" operator="containsText" text="Leve">
      <formula>NOT(ISERROR(SEARCH("Leve",AP24)))</formula>
    </cfRule>
    <cfRule type="containsText" dxfId="6" priority="943" operator="containsText" text="Menor">
      <formula>NOT(ISERROR(SEARCH("Menor",AP24)))</formula>
    </cfRule>
    <cfRule type="containsText" dxfId="5" priority="945" operator="containsText" text="Mayor">
      <formula>NOT(ISERROR(SEARCH("Mayor",AP24)))</formula>
    </cfRule>
    <cfRule type="containsText" dxfId="4" priority="946" operator="containsText" text="Catastrófico">
      <formula>NOT(ISERROR(SEARCH("Catastrófico",AP24)))</formula>
    </cfRule>
  </conditionalFormatting>
  <conditionalFormatting sqref="AP27:AQ27 AP24">
    <cfRule type="containsText" dxfId="3" priority="944" operator="containsText" text="Moderado">
      <formula>NOT(ISERROR(SEARCH("Moderado",AP24)))</formula>
    </cfRule>
  </conditionalFormatting>
  <conditionalFormatting sqref="AQ27">
    <cfRule type="containsText" dxfId="2" priority="970" operator="containsText" text="Bajo">
      <formula>NOT(ISERROR(SEARCH("Bajo",AQ27)))</formula>
    </cfRule>
    <cfRule type="containsText" dxfId="1" priority="971" operator="containsText" text="Alto">
      <formula>NOT(ISERROR(SEARCH("Alto",AQ27)))</formula>
    </cfRule>
    <cfRule type="containsText" dxfId="0" priority="972" operator="containsText" text="Extremo">
      <formula>NOT(ISERROR(SEARCH("Extremo",AQ27)))</formula>
    </cfRule>
  </conditionalFormatting>
  <dataValidations count="18">
    <dataValidation type="list" allowBlank="1" showInputMessage="1" showErrorMessage="1" error="Seleccione una clasificación del riesgo" sqref="J15:J26">
      <mc:AlternateContent xmlns:x12ac="http://schemas.microsoft.com/office/spreadsheetml/2011/1/ac" xmlns:mc="http://schemas.openxmlformats.org/markup-compatibility/2006">
        <mc:Choice Requires="x12ac">
          <x12ac:list>Ejecución y administración de procesos,Fraude externo,Fraude interno,Fallas tecnológicas,Relaciones laborales,"Usuarios, productos y prácticas",Daños a activos fijos/eventos externos</x12ac:list>
        </mc:Choice>
        <mc:Fallback>
          <formula1>"Ejecución y administración de procesos,Fraude externo,Fraude interno,Fallas tecnológicas,Relaciones laborales,Usuarios, productos y prácticas,Daños a activos fijos/eventos externos"</formula1>
        </mc:Fallback>
      </mc:AlternateContent>
    </dataValidation>
    <dataValidation type="list" allowBlank="1" showInputMessage="1" showErrorMessage="1" error="Seleccione un area de impacto" sqref="D15:D17">
      <formula1>"afectación económica,afectación reputacional,afectación económica y reputacional,efecto dañoso"</formula1>
    </dataValidation>
    <dataValidation type="list" allowBlank="1" showInputMessage="1" showErrorMessage="1" error="Seleccione un tipo de riesgo" sqref="I15:I17">
      <formula1>"Gestión,Corrupción,Seguridad de la Información,Ambiental,Seguridad y Salud en el Trabajo,Fiscal"</formula1>
    </dataValidation>
    <dataValidation type="list" allowBlank="1" showInputMessage="1" showErrorMessage="1" sqref="AE15:AE29">
      <formula1>"Documentado,Sin documentar"</formula1>
    </dataValidation>
    <dataValidation type="list" allowBlank="1" showInputMessage="1" showErrorMessage="1" sqref="AG15:AG29">
      <formula1>"Continua,Aleatoria"</formula1>
    </dataValidation>
    <dataValidation type="list" allowBlank="1" showInputMessage="1" showErrorMessage="1" sqref="AI15:AI29">
      <formula1>"Con registro,Sin registro"</formula1>
    </dataValidation>
    <dataValidation type="list" allowBlank="1" showInputMessage="1" showErrorMessage="1" sqref="AC15:AC29">
      <formula1>"Automático,Manual"</formula1>
    </dataValidation>
    <dataValidation type="list" allowBlank="1" showInputMessage="1" showErrorMessage="1" error="Seleccione un factor de riesgo" sqref="C15:C29">
      <formula1>"Procesos,Talento humano,Tecnología,Infraestructura,Evento externo"</formula1>
    </dataValidation>
    <dataValidation type="list" allowBlank="1" showInputMessage="1" showErrorMessage="1" error="Seleccione un area de impacto" sqref="D18:D29">
      <formula1>"afectación económica,afectación reputacional,afectación económica y reputacional"</formula1>
    </dataValidation>
    <dataValidation type="list" allowBlank="1" showInputMessage="1" showErrorMessage="1" error="Seleccione una frecuencia de la actividad en un periodo de un año" sqref="K15:K29">
      <formula1>"Máximo 2 veces,Entre 3 a 24 veces,Entre 24 a 500 veces,Entre 500 a 5000 veces,Mas de 5000 veces"</formula1>
    </dataValidation>
    <dataValidation type="list" allowBlank="1" showInputMessage="1" showErrorMessage="1" error="Seleccione una afectación económica y/o reputacional" sqref="L15:L29">
      <formula1>"Menor a 10 SMLMV o afectación a un área/proceso,Entre 10 y 50 SMLMV o afectación interna,Entre 50 y 100 SMLMV o afectación con algunos usuarios,Entre 100 y 500 SMLMV o fectación a nivel municipal/departamental,Mayor a 500 SMLMV o afectación nacional"</formula1>
    </dataValidation>
    <dataValidation type="list" allowBlank="1" showInputMessage="1" showErrorMessage="1" error="Seleccione una opción de tratamiento" sqref="R15:R29">
      <formula1>"Aceptar,Evitar,Compartir / Transferir,Reducir"</formula1>
    </dataValidation>
    <dataValidation type="list" allowBlank="1" showInputMessage="1" showErrorMessage="1" error="Seleccione si la posible afectación, cuenta con seguro o póliza" sqref="S15:S29">
      <formula1>"Si,No"</formula1>
    </dataValidation>
    <dataValidation type="decimal" allowBlank="1" showInputMessage="1" showErrorMessage="1" error="Digite el porcentaje de la cobertura del seguro o póliza" sqref="T15:T29">
      <formula1>0</formula1>
      <formula2>1</formula2>
    </dataValidation>
    <dataValidation type="list" allowBlank="1" showInputMessage="1" showErrorMessage="1" error="Seleccione el tipo de control" sqref="AA15:AA29">
      <formula1>"Preventivo,Detectivo,Correctivo"</formula1>
    </dataValidation>
    <dataValidation type="list" allowBlank="1" showInputMessage="1" showErrorMessage="1" error="Seleccione el estado del plan de tratamiento" sqref="BC15:BC29">
      <formula1>"En implementación,En ejecución,En seguimiento,Terminado"</formula1>
    </dataValidation>
    <dataValidation type="list" allowBlank="1" showInputMessage="1" showErrorMessage="1" error="Seleccione un tipo de riesgo" sqref="I18:I29">
      <formula1>"Gestión,Corrupción,Seguridad de la Información,Ambiental,Laboral,Fiscal"</formula1>
    </dataValidation>
    <dataValidation type="list" allowBlank="1" showInputMessage="1" showErrorMessage="1" error="Seleccione una clasificación del riesgo" sqref="J27:J29">
      <formula1>"Ejecución y administración de procesos,Fraude externo,Fraude interno,Fallas tecnológicas,Relaciones laborales,Usuarios, productos y prácticas,Daños a activos fijos/eventos externos"</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Castro Montealegre</dc:creator>
  <cp:lastModifiedBy>ANDRES LAMPREA ARROYO</cp:lastModifiedBy>
  <dcterms:created xsi:type="dcterms:W3CDTF">2023-04-12T21:27:57Z</dcterms:created>
  <dcterms:modified xsi:type="dcterms:W3CDTF">2026-04-16T19:07:11Z</dcterms:modified>
</cp:coreProperties>
</file>