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WORK\Desktop\RIESGOS\"/>
    </mc:Choice>
  </mc:AlternateContent>
  <bookViews>
    <workbookView xWindow="0" yWindow="0" windowWidth="28800" windowHeight="12300"/>
  </bookViews>
  <sheets>
    <sheet name="Hoja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3" i="1" l="1"/>
  <c r="Y31" i="1" l="1"/>
  <c r="AJ32" i="1"/>
  <c r="AH32" i="1"/>
  <c r="AF32" i="1"/>
  <c r="AD32" i="1"/>
  <c r="AB32" i="1"/>
  <c r="Y32" i="1"/>
  <c r="AJ31" i="1"/>
  <c r="AH31" i="1"/>
  <c r="AF31" i="1"/>
  <c r="AD31" i="1"/>
  <c r="AB31" i="1"/>
  <c r="AJ30" i="1"/>
  <c r="AH30" i="1"/>
  <c r="AF30" i="1"/>
  <c r="AD30" i="1"/>
  <c r="AB30" i="1"/>
  <c r="Y30" i="1"/>
  <c r="P30" i="1"/>
  <c r="O30" i="1"/>
  <c r="AN30" i="1" s="1"/>
  <c r="AN31" i="1" s="1"/>
  <c r="M30" i="1"/>
  <c r="G30" i="1"/>
  <c r="AJ29" i="1"/>
  <c r="AH29" i="1"/>
  <c r="AF29" i="1"/>
  <c r="AD29" i="1"/>
  <c r="AB29" i="1"/>
  <c r="Y29" i="1"/>
  <c r="AJ28" i="1"/>
  <c r="AH28" i="1"/>
  <c r="AF28" i="1"/>
  <c r="AD28" i="1"/>
  <c r="AB28" i="1"/>
  <c r="Y28" i="1"/>
  <c r="AJ27" i="1"/>
  <c r="AH27" i="1"/>
  <c r="AF27" i="1"/>
  <c r="AD27" i="1"/>
  <c r="AB27" i="1"/>
  <c r="Y27" i="1"/>
  <c r="P27" i="1"/>
  <c r="O27" i="1"/>
  <c r="AN27" i="1" s="1"/>
  <c r="AN28" i="1" s="1"/>
  <c r="M27" i="1"/>
  <c r="G27" i="1"/>
  <c r="AJ26" i="1"/>
  <c r="AH26" i="1"/>
  <c r="AF26" i="1"/>
  <c r="AD26" i="1"/>
  <c r="AB26" i="1"/>
  <c r="Y26" i="1"/>
  <c r="AJ25" i="1"/>
  <c r="AH25" i="1"/>
  <c r="AF25" i="1"/>
  <c r="AD25" i="1"/>
  <c r="AB25" i="1"/>
  <c r="Y25" i="1"/>
  <c r="AJ24" i="1"/>
  <c r="AH24" i="1"/>
  <c r="AF24" i="1"/>
  <c r="AD24" i="1"/>
  <c r="AB24" i="1"/>
  <c r="Y24" i="1"/>
  <c r="P24" i="1"/>
  <c r="O24" i="1"/>
  <c r="AN24" i="1" s="1"/>
  <c r="AN25" i="1" s="1"/>
  <c r="M24" i="1"/>
  <c r="N24" i="1" s="1"/>
  <c r="G24" i="1"/>
  <c r="AJ23" i="1"/>
  <c r="AH23" i="1"/>
  <c r="AF23" i="1"/>
  <c r="AD23" i="1"/>
  <c r="AB23" i="1"/>
  <c r="AJ22" i="1"/>
  <c r="AH22" i="1"/>
  <c r="AF22" i="1"/>
  <c r="AD22" i="1"/>
  <c r="AB22" i="1"/>
  <c r="Y22" i="1"/>
  <c r="AJ21" i="1"/>
  <c r="AH21" i="1"/>
  <c r="AF21" i="1"/>
  <c r="AD21" i="1"/>
  <c r="AB21" i="1"/>
  <c r="Y21" i="1"/>
  <c r="P21" i="1"/>
  <c r="O21" i="1"/>
  <c r="AN21" i="1" s="1"/>
  <c r="AN22" i="1" s="1"/>
  <c r="M21" i="1"/>
  <c r="N21" i="1" s="1"/>
  <c r="G21" i="1"/>
  <c r="AJ20" i="1"/>
  <c r="AH20" i="1"/>
  <c r="AF20" i="1"/>
  <c r="AD20" i="1"/>
  <c r="AB20" i="1"/>
  <c r="Y20" i="1"/>
  <c r="AJ19" i="1"/>
  <c r="AH19" i="1"/>
  <c r="AF19" i="1"/>
  <c r="AD19" i="1"/>
  <c r="AB19" i="1"/>
  <c r="Y19" i="1"/>
  <c r="AY18" i="1"/>
  <c r="AJ18" i="1"/>
  <c r="AH18" i="1"/>
  <c r="AF18" i="1"/>
  <c r="AD18" i="1"/>
  <c r="AB18" i="1"/>
  <c r="Y18" i="1"/>
  <c r="P18" i="1"/>
  <c r="O18" i="1"/>
  <c r="AN18" i="1" s="1"/>
  <c r="AN19" i="1" s="1"/>
  <c r="M18" i="1"/>
  <c r="N18" i="1" s="1"/>
  <c r="G18" i="1"/>
  <c r="AJ17" i="1"/>
  <c r="AH17" i="1"/>
  <c r="AF17" i="1"/>
  <c r="AD17" i="1"/>
  <c r="AB17" i="1"/>
  <c r="AJ16" i="1"/>
  <c r="AH16" i="1"/>
  <c r="AF16" i="1"/>
  <c r="AD16" i="1"/>
  <c r="AB16" i="1"/>
  <c r="Y16" i="1"/>
  <c r="AJ15" i="1"/>
  <c r="AH15" i="1"/>
  <c r="AF15" i="1"/>
  <c r="AD15" i="1"/>
  <c r="Y15" i="1"/>
  <c r="P15" i="1"/>
  <c r="O15" i="1"/>
  <c r="AN15" i="1" s="1"/>
  <c r="AN16" i="1" s="1"/>
  <c r="AO15" i="1" s="1"/>
  <c r="AP15" i="1" s="1"/>
  <c r="M15" i="1"/>
  <c r="N15" i="1" s="1"/>
  <c r="G15" i="1"/>
  <c r="Q21" i="1" l="1"/>
  <c r="AK21" i="1"/>
  <c r="AK15" i="1"/>
  <c r="Q15" i="1"/>
  <c r="AK18" i="1"/>
  <c r="AK19" i="1" s="1"/>
  <c r="AK20" i="1" s="1"/>
  <c r="AN32" i="1"/>
  <c r="AO30" i="1" s="1"/>
  <c r="AP30" i="1" s="1"/>
  <c r="N30" i="1"/>
  <c r="Q30" i="1" s="1"/>
  <c r="AK30" i="1"/>
  <c r="AK31" i="1" s="1"/>
  <c r="AK32" i="1" s="1"/>
  <c r="AN29" i="1"/>
  <c r="AO27" i="1" s="1"/>
  <c r="AP27" i="1" s="1"/>
  <c r="AN20" i="1"/>
  <c r="AO18" i="1" s="1"/>
  <c r="AP18" i="1" s="1"/>
  <c r="AN23" i="1"/>
  <c r="AO21" i="1" s="1"/>
  <c r="AP21" i="1" s="1"/>
  <c r="Q24" i="1"/>
  <c r="Q18" i="1"/>
  <c r="AN26" i="1"/>
  <c r="AO24" i="1" s="1"/>
  <c r="AP24" i="1" s="1"/>
  <c r="AK16" i="1"/>
  <c r="AK17" i="1" s="1"/>
  <c r="AK22" i="1"/>
  <c r="AK23" i="1" s="1"/>
  <c r="AK24" i="1"/>
  <c r="AK25" i="1" s="1"/>
  <c r="AK26" i="1" s="1"/>
  <c r="AL24" i="1" s="1"/>
  <c r="AK27" i="1"/>
  <c r="AK28" i="1" s="1"/>
  <c r="AK29" i="1" s="1"/>
  <c r="N27" i="1"/>
  <c r="Q27" i="1" s="1"/>
  <c r="AL15" i="1" l="1"/>
  <c r="AM15" i="1" s="1"/>
  <c r="AQ15" i="1" s="1"/>
  <c r="AL30" i="1"/>
  <c r="AM24" i="1"/>
  <c r="AQ24" i="1" s="1"/>
  <c r="AL18" i="1"/>
  <c r="AL21" i="1"/>
  <c r="AL27" i="1"/>
  <c r="AM30" i="1" l="1"/>
  <c r="AQ30" i="1" s="1"/>
  <c r="AM18" i="1"/>
  <c r="AQ18" i="1" s="1"/>
  <c r="AM21" i="1"/>
  <c r="AQ21" i="1" s="1"/>
  <c r="AM27" i="1"/>
  <c r="AQ27" i="1" s="1"/>
</calcChain>
</file>

<file path=xl/sharedStrings.xml><?xml version="1.0" encoding="utf-8"?>
<sst xmlns="http://schemas.openxmlformats.org/spreadsheetml/2006/main" count="422" uniqueCount="250">
  <si>
    <t>INSTITUTO DE FINANCIAMIENTO, PROMOCIÓN Y DESARROLLO DE IBAGUÉ - INFIBAGUÉ -</t>
  </si>
  <si>
    <t>CODIGO: FOR-GR-001</t>
  </si>
  <si>
    <t>VERSIÓN: 04</t>
  </si>
  <si>
    <t>MAPA DE RIESGOS Y OPORTUNIDADES POR PROCESO</t>
  </si>
  <si>
    <t>Vigente desde: 2023/05/04</t>
  </si>
  <si>
    <t>Página 1 de 1</t>
  </si>
  <si>
    <t>Proceso:</t>
  </si>
  <si>
    <t xml:space="preserve">OPERACIÓN DE ESQUEMAS EMPRESARIALES - DIRECCIÓN OPERATIVA DE ACTIVIDADES TRANSITORIAS </t>
  </si>
  <si>
    <t>Objetivo:</t>
  </si>
  <si>
    <t>Planear, dirigir y controlar las actividades encaminadas a la operación y/o administración de esquemas empresariales, que fomenten un desarrollo sostenible e innovador a partir de las mejores prácticas de buen gobierno corporativo y articulados  con lo definido en la normatividad vigente.</t>
  </si>
  <si>
    <t>Responsable:</t>
  </si>
  <si>
    <t>EVALUACIÓN DE RIESGO</t>
  </si>
  <si>
    <t>TRATAMIENTO DEL RIESGO</t>
  </si>
  <si>
    <t>SEGUIMIENTO Y REVISIÓN</t>
  </si>
  <si>
    <t>Identificación del riesgo</t>
  </si>
  <si>
    <t>Analisis del riesgo</t>
  </si>
  <si>
    <t>Valoración del riesgo</t>
  </si>
  <si>
    <t>Opcion(es) de tratamiento</t>
  </si>
  <si>
    <t>Control(es)</t>
  </si>
  <si>
    <t>Atributos de eficiencia</t>
  </si>
  <si>
    <t>Atributos informativos</t>
  </si>
  <si>
    <t>Riesgo residual</t>
  </si>
  <si>
    <t>Indicador</t>
  </si>
  <si>
    <t>Plan(es) de tratamiento</t>
  </si>
  <si>
    <t>Responsable</t>
  </si>
  <si>
    <t>Fecha</t>
  </si>
  <si>
    <t>Descripción</t>
  </si>
  <si>
    <t>Referencia</t>
  </si>
  <si>
    <t>Actividad(es) / Punto(s) de Riesgo</t>
  </si>
  <si>
    <t>Factor(es) de Riesgo</t>
  </si>
  <si>
    <t>Area(s) de impacto</t>
  </si>
  <si>
    <t>Causa / Circunstancia inmediata</t>
  </si>
  <si>
    <t xml:space="preserve">Causa(s) Raíz </t>
  </si>
  <si>
    <t>Descripción del Riesgo</t>
  </si>
  <si>
    <t>Oportunidad(es)</t>
  </si>
  <si>
    <t>Tipo de riesgo</t>
  </si>
  <si>
    <t>Clasificación del riesgo</t>
  </si>
  <si>
    <t>Frecuencia de la actividad 
(por año)</t>
  </si>
  <si>
    <t>Afectación económica y/o reputacional</t>
  </si>
  <si>
    <t>Probabilidad inherente</t>
  </si>
  <si>
    <t>Impacto inherente</t>
  </si>
  <si>
    <t>Zona de riesgo inherente</t>
  </si>
  <si>
    <t>Opcion(es)</t>
  </si>
  <si>
    <t>¿Cuenta con seguro o póliza?</t>
  </si>
  <si>
    <t>Cobertura del seguro o la póliza</t>
  </si>
  <si>
    <t>No. control</t>
  </si>
  <si>
    <t>Acción</t>
  </si>
  <si>
    <t>Complemento</t>
  </si>
  <si>
    <t>Descripcion del control</t>
  </si>
  <si>
    <t>Evidencia(s) y/o soporte(s)</t>
  </si>
  <si>
    <t>Tipo de control</t>
  </si>
  <si>
    <t>Implementación</t>
  </si>
  <si>
    <t>Documentación</t>
  </si>
  <si>
    <t>Frecuencia</t>
  </si>
  <si>
    <t>Evidencia</t>
  </si>
  <si>
    <t>Probabilidad residual</t>
  </si>
  <si>
    <t>Impacto residual</t>
  </si>
  <si>
    <t>Zona de riesgo residual</t>
  </si>
  <si>
    <t xml:space="preserve">Denominación </t>
  </si>
  <si>
    <t>Resultado</t>
  </si>
  <si>
    <t>No. Plan de acción</t>
  </si>
  <si>
    <t>Recursos necesarios</t>
  </si>
  <si>
    <t xml:space="preserve">Fecha implementación </t>
  </si>
  <si>
    <t>Responsable(s)</t>
  </si>
  <si>
    <t>META</t>
  </si>
  <si>
    <t>ACCIONES</t>
  </si>
  <si>
    <t>AVANCE</t>
  </si>
  <si>
    <t>Estado</t>
  </si>
  <si>
    <t>R1</t>
  </si>
  <si>
    <t>Procesos</t>
  </si>
  <si>
    <t>afectación económica</t>
  </si>
  <si>
    <t xml:space="preserve">disminución en el recaudo </t>
  </si>
  <si>
    <t>no existe una política en donde se establezcan metas, frente a históricos en el recaudo.</t>
  </si>
  <si>
    <t xml:space="preserve">1. Ariticulación entre dependencias, trabajo en equipo y unificación de información transversal. 
2. Organización de la información para la atención eficiente y efectiva de grupo de valor. 
3. Calidad, veracidad y pertinencia en la información reportada, para la toma de decisiones. 
4. Mejorar estados financieros de la entidad. 
</t>
  </si>
  <si>
    <t>Fiscal</t>
  </si>
  <si>
    <t>Usuarios, productos y prácticas</t>
  </si>
  <si>
    <t>Entre 24 a 500 veces</t>
  </si>
  <si>
    <t>Entre 100 y 500 SMLMV o fectación a nivel municipal/departamental</t>
  </si>
  <si>
    <t>Reducir</t>
  </si>
  <si>
    <t>No</t>
  </si>
  <si>
    <t>La Dirección Financiera</t>
  </si>
  <si>
    <t xml:space="preserve">vigila la labor de recaudo y el comportamiento de la cartera morosa activa </t>
  </si>
  <si>
    <t>, para contar con un diagnóstico actualizado</t>
  </si>
  <si>
    <t xml:space="preserve"> 1. Política de recaudo documentada y/o publicada. 
2. Procedimientos para el recaudo formato SIG </t>
  </si>
  <si>
    <t>Correctivo</t>
  </si>
  <si>
    <t>Manual</t>
  </si>
  <si>
    <t>Documentado</t>
  </si>
  <si>
    <t>Continua</t>
  </si>
  <si>
    <t>Con registro</t>
  </si>
  <si>
    <t xml:space="preserve">Política de recaudo con procedimientos </t>
  </si>
  <si>
    <t>Humanos</t>
  </si>
  <si>
    <t>abril a junio del 2024</t>
  </si>
  <si>
    <t>Registro de asistencia de la mesas de trabajo</t>
  </si>
  <si>
    <t>&gt; 3 mesas de trabajo</t>
  </si>
  <si>
    <t>La Dirección Operativa de Actividades Transitorias - Grupo plazas de mercado y la Dirección Financiera - Gestión de Cartera</t>
  </si>
  <si>
    <t xml:space="preserve">realiza capacitaciones y/o sensibilizaciones a las personas involucradas en el proceso de recaudo </t>
  </si>
  <si>
    <t>, tanto de la entidad como de las diferentes plazas de mercado.</t>
  </si>
  <si>
    <t xml:space="preserve">1. Seguimientos documentados del recaudo. 
2. Informes sobre procesos de cobro persuasivo y coactivo.
3. Informes y/o conceptos actualizados sobre la situación del recaudo; y cartera morosa activa e inactiva a la revisoría fiscal de la entidad. </t>
  </si>
  <si>
    <t>Detectivo</t>
  </si>
  <si>
    <t>Aleatoria</t>
  </si>
  <si>
    <t xml:space="preserve">Humanos y
Tecnológicos
</t>
  </si>
  <si>
    <t>Abril a diciembre de 2024</t>
  </si>
  <si>
    <t xml:space="preserve">Listados de asistencias, soportes de comunicaciones internas y externas. </t>
  </si>
  <si>
    <t xml:space="preserve">Socialización con personas interesadas de las 5  plazas de mercado </t>
  </si>
  <si>
    <t xml:space="preserve">1. Listado de asistencia y/o registro fotográfico de las jornadas de capacitaciones y/o sensibilización.
2. Piezas publicitarias y/o publicaciones en páginas institucionales. 
</t>
  </si>
  <si>
    <t>Preventivo</t>
  </si>
  <si>
    <t>R2</t>
  </si>
  <si>
    <t>Tecnología</t>
  </si>
  <si>
    <t>afectación reputacional</t>
  </si>
  <si>
    <t xml:space="preserve"> queja o reclamo de grupos de valor y personas interesadas,</t>
  </si>
  <si>
    <t xml:space="preserve">deficiencias en la sistematización para la atención oportuna de los PQR </t>
  </si>
  <si>
    <t xml:space="preserve">1. Modernización tecnológica para la competitividad. 
2. Mejoramiento de la imagen institucional, credibilidad de los grupos de valor. 
3. Mejora continua de los procesos, prestación de servicios con altos indices de calidad y eficiencia. 
</t>
  </si>
  <si>
    <t>Gestión</t>
  </si>
  <si>
    <t>Fallas tecnológicas</t>
  </si>
  <si>
    <t>Entre 500 a 5000 veces</t>
  </si>
  <si>
    <t>Entre 50 y 100 SMLMV o afectación con algunos usuarios</t>
  </si>
  <si>
    <t>La Dirección Operativa de Actividades Transitorias y sus grupos de trabajo</t>
  </si>
  <si>
    <t>Mesas de trabajo con operadores y/o área de gestión tecnológica para realizar el diagnósticos de las fallas</t>
  </si>
  <si>
    <t xml:space="preserve">y poder dar tratamiento a las mismas </t>
  </si>
  <si>
    <t xml:space="preserve">Listados de asistencias, soportes de comunicaciones internas, concepto técnico de las fallas presentadas. </t>
  </si>
  <si>
    <t xml:space="preserve"> #PQR atendidos / #PQR pendientes</t>
  </si>
  <si>
    <t xml:space="preserve">Humanos,
tecnológicos y financieros 
</t>
  </si>
  <si>
    <t>Marzo a diciembre de 2024</t>
  </si>
  <si>
    <t>1. Informes periódicos de fallas presentadas en los sistemas tecnológicos.
2. Solicitudes documentadas de soporte técnico a los operadores y/o área encargada de la gestión tecnológica de la entidad.</t>
  </si>
  <si>
    <t xml:space="preserve">Disminución del 50% del reporte de fallas </t>
  </si>
  <si>
    <t xml:space="preserve">Control y seguimiento a los PQR, pendiente y nuevos. </t>
  </si>
  <si>
    <t>Archivo digital o físico actualizado de los seguimientos realizados.</t>
  </si>
  <si>
    <t xml:space="preserve">Humanos y
tecnológicos
</t>
  </si>
  <si>
    <t xml:space="preserve">1. Solicitud documentada al operador y/o área de gestión tecnológica la sistematización de PQR de las unidades que no se encuentran incluidas en la herramienta tecnológica.
</t>
  </si>
  <si>
    <t xml:space="preserve"> Director Operativo de Actividades Transitorias y su equipo de trabajo </t>
  </si>
  <si>
    <t xml:space="preserve">Seguimiento y control del 100% de los PQR radicados a la entidad. </t>
  </si>
  <si>
    <t>Realizará el control de los cronogramas de trabajo y el cumplimiento en la atención de los PQR</t>
  </si>
  <si>
    <t xml:space="preserve">para medir los niveles de eficiencia y efectividad en la prestación de los servicios </t>
  </si>
  <si>
    <t xml:space="preserve">1. Informes mensualizados del estado de atención de PQR. 
2. Estados documentados de programación y reprogramación de cronogramas de trabajo. 
</t>
  </si>
  <si>
    <t>soporte digital o físico de las respuesta y/o atención de los PQR</t>
  </si>
  <si>
    <t>Dar respuesta al 100% de los PQR radicados con termino de ejecución de loa trabajo de 30 dias</t>
  </si>
  <si>
    <t>R3</t>
  </si>
  <si>
    <t>afectación económica y reputacional</t>
  </si>
  <si>
    <t>Ejecución y administración de procesos</t>
  </si>
  <si>
    <t>Evitar</t>
  </si>
  <si>
    <t>Sin documentar</t>
  </si>
  <si>
    <t xml:space="preserve">Humanos, tecnológicos, papelería </t>
  </si>
  <si>
    <t>R4</t>
  </si>
  <si>
    <t>Deficiencias en política anticorrupción,  procesos sancionatorios, capacitación, soporte técnico e infraestructura tecnológica.</t>
  </si>
  <si>
    <t>Talento humano</t>
  </si>
  <si>
    <t>disminución de los ingresos y  reclamos de personas interesadas y grupos de valor,</t>
  </si>
  <si>
    <t xml:space="preserve">obstáculos y entorpecimiento en los procesos de recaudo  </t>
  </si>
  <si>
    <t xml:space="preserve">1. Adopción de plan anticorrupción
2. Estados financieros saludables, que le aportan a la posibilidad de mejorar calificación de riesgos financieros.  
3. Mejoramiento del soporte y la infraestructura tecnológica para el recaudo. 
</t>
  </si>
  <si>
    <t xml:space="preserve">La Dirección Operativa de Actividades Transitorias - Grupo Plazas de mercado </t>
  </si>
  <si>
    <t>dará traslado a la oficina de control único disciplinario y/o a las entidades competentes para que se inicien los procesos de investigación y sanción</t>
  </si>
  <si>
    <t xml:space="preserve"> en caso de evidenciarse alguna falta en los procesos de recaudo. </t>
  </si>
  <si>
    <t xml:space="preserve">1. Oficio de traslado a las entidades competentes, con el respectivo informe de los sucedido. </t>
  </si>
  <si>
    <t>#Procesos de Recaudo / #Facturas</t>
  </si>
  <si>
    <t>Comunicaciones internas y externas</t>
  </si>
  <si>
    <t xml:space="preserve">100% de reportes remitidos a dependencias y autoridades competentes. </t>
  </si>
  <si>
    <t>desarrollará jornadas de sensibilización a las personas interesadas y funcionarios encargados de los procesos de recaudo</t>
  </si>
  <si>
    <t xml:space="preserve">, sobre canales autorizados de recaudo, estrategias anticorrupción y principios rectores de la función pública . </t>
  </si>
  <si>
    <t xml:space="preserve">1. Registro de asistencia y fotográficos </t>
  </si>
  <si>
    <t>Registro de asistencia a capacitaciones</t>
  </si>
  <si>
    <t xml:space="preserve">2 capacitaciones a cada grupo </t>
  </si>
  <si>
    <t xml:space="preserve">realizará el control de la facturación y el recaudo mensualizado </t>
  </si>
  <si>
    <t xml:space="preserve">identificando puntos críticos </t>
  </si>
  <si>
    <t xml:space="preserve">1. Informe estadístico del cruce de facturación y recaudo 
</t>
  </si>
  <si>
    <t xml:space="preserve">Levantar registro en herramienta ofimática con soporte documental del cruce del recaudo </t>
  </si>
  <si>
    <t>cruzar el 100% de la facturación mensual</t>
  </si>
  <si>
    <t>R5</t>
  </si>
  <si>
    <t xml:space="preserve">Deficiencias en la aplicación de la política de SST . </t>
  </si>
  <si>
    <t xml:space="preserve">ausentismo laboral </t>
  </si>
  <si>
    <t xml:space="preserve"> accidentes de trabajo del personal operativo. </t>
  </si>
  <si>
    <t xml:space="preserve">1. Brindar atención ininterrumpida a los usuarios, mejorando la imagen institucional.
2. Mejoramiento en la condición de salud de los trabajadores. 
3. Alta competitividad. 
</t>
  </si>
  <si>
    <t>Laboral</t>
  </si>
  <si>
    <t>Entre 10 y 50 SMLMV o afectación interna</t>
  </si>
  <si>
    <t xml:space="preserve">La Dirección Operativa de Actividades Transitorias </t>
  </si>
  <si>
    <t xml:space="preserve">Solicitará a la dirección administrativa capacitación permanente a trabajadores  en la prevención de accidente laborales </t>
  </si>
  <si>
    <t xml:space="preserve">con el fin de reducir el número de eventos al año. </t>
  </si>
  <si>
    <t xml:space="preserve">1. Oficio dirigido a la Dirección Administrativa  
2. Mesas de trabajo - registro de asistencia y/o fotográfico </t>
  </si>
  <si>
    <t xml:space="preserve">Disminuir en un 30% los accidentes laborales </t>
  </si>
  <si>
    <t xml:space="preserve">Humanos, logísticos, insumos, tecnológicos, vehículos </t>
  </si>
  <si>
    <t xml:space="preserve">informe técnico y registro fotográfico </t>
  </si>
  <si>
    <t xml:space="preserve"> Director Operativo de Actividades Transitorias -</t>
  </si>
  <si>
    <t xml:space="preserve">Capacitar al 100% de los funcionarios </t>
  </si>
  <si>
    <t xml:space="preserve">solicitará a la Dirección Administrativa la contratación de la dotación y el despacho de elementos de protección personal de buena calidad </t>
  </si>
  <si>
    <t xml:space="preserve">con el fin de garantizar la integridad física y salud del personal </t>
  </si>
  <si>
    <t xml:space="preserve">1. actas de entregas de elementos o registro fotográfico
2. ficha técnica de elementos de protección personal y dotación
</t>
  </si>
  <si>
    <t>Humanos, logísticos, insumos, tecnológicos</t>
  </si>
  <si>
    <t xml:space="preserve">* Solicitudes a la dirección administrativa.
*Ficha técnica dotación y herramientas </t>
  </si>
  <si>
    <t xml:space="preserve"> Director Operativo de Actividades Transitorias y grupos de trabajo</t>
  </si>
  <si>
    <t xml:space="preserve">Entrega de dotación y elmentos de protección persona al 100% de los empleados. </t>
  </si>
  <si>
    <t xml:space="preserve">diligenciará a través de sus cuadrillas o grupos de trabajos los formatos de SST para cada actividad a realizar </t>
  </si>
  <si>
    <t>con el fin de cumplir con los criterior normativos para los tipos de trabajo a realizar</t>
  </si>
  <si>
    <t xml:space="preserve">1. formato diligenciados </t>
  </si>
  <si>
    <t xml:space="preserve">Humanos, papelería </t>
  </si>
  <si>
    <t>enero a diciembre de 2024</t>
  </si>
  <si>
    <t xml:space="preserve">* formatos diligenciados </t>
  </si>
  <si>
    <t xml:space="preserve">100% de actividades documentadas en los formatos establecidos. </t>
  </si>
  <si>
    <t>R6</t>
  </si>
  <si>
    <t xml:space="preserve">Deficiencias en la aplicación de la política  Ambiental </t>
  </si>
  <si>
    <t xml:space="preserve">largos periodos de almacenamiento de residuos ordinarios </t>
  </si>
  <si>
    <t xml:space="preserve">generación de las actividades del Instituto </t>
  </si>
  <si>
    <t xml:space="preserve">1. Ejecución de proyectos medio ambientales 
2. Fabricación y comercialización de compost 
3. referente nacionales en practicas ambientales
4. Mantener la certificación del Sistema Integrado de Gestión Ambiental 
</t>
  </si>
  <si>
    <t>Ambiental</t>
  </si>
  <si>
    <t>productos y prácticas</t>
  </si>
  <si>
    <t xml:space="preserve">deberá realizar la sesibilización con usuarios, grupos de valor y funcionarios sobre la correcta disposición de los residuos orgánicos </t>
  </si>
  <si>
    <t xml:space="preserve">con el fin de generar cultura organizacional y cumplir con las disposiciones del PIGA del Instiuto y el PGIRS. </t>
  </si>
  <si>
    <t xml:space="preserve">
1. Listados de asistencia
2. Registro fotográficos </t>
  </si>
  <si>
    <t xml:space="preserve">Disminuir en un 50% el tiempo de almacenamiento de residuos RAEE y organización </t>
  </si>
  <si>
    <t xml:space="preserve">registros de asistencia y registro fotográfico </t>
  </si>
  <si>
    <t xml:space="preserve">Realizar al menos 1 capacitación por mes. </t>
  </si>
  <si>
    <t>realizará el seguimiento a las cantidades almacenadas de residuos orgánicos generados de las actividades del proceso</t>
  </si>
  <si>
    <t xml:space="preserve">con el fin de diagnosticar la cantidad y estado de los mismos. </t>
  </si>
  <si>
    <t xml:space="preserve">1. Informes.
2. Registros fotográficos 
</t>
  </si>
  <si>
    <t xml:space="preserve">Carcaterizar el 100%de los residuos generados. </t>
  </si>
  <si>
    <t xml:space="preserve">realizará la gestión para generar alianzas con terceros y/u otras entidades del estado </t>
  </si>
  <si>
    <t xml:space="preserve">con el fin de dar aprovechamiento y/o disposición final eficiente y efectiva de los residuos generados </t>
  </si>
  <si>
    <t xml:space="preserve">1. Informe, registro fotgrafico 
2. Acuerdo de voluntades
3. Comuncaciones a la alta gerencia </t>
  </si>
  <si>
    <t xml:space="preserve">Humanos, logísticos, tecnológicos, vehículos </t>
  </si>
  <si>
    <t xml:space="preserve">* Contrato y/o carta de intención </t>
  </si>
  <si>
    <t xml:space="preserve">mejorar la clasificación en un 50% de los residuos solidos </t>
  </si>
  <si>
    <t>Desarticulación entre las dependencias  para  implementar conjuntamente una política de recaudo</t>
  </si>
  <si>
    <t>Deficiencias en la atención a PQR</t>
  </si>
  <si>
    <t xml:space="preserve">Deficiencia en el control y uso de espacios en las plazas de mercado </t>
  </si>
  <si>
    <t xml:space="preserve">presencia de personas sin vínculo jurídico , contrato o adjudicación </t>
  </si>
  <si>
    <t>falta de caracterización y control de personas  que explotan los locales de las plazas de mercado</t>
  </si>
  <si>
    <t xml:space="preserve">1. Depuración de cartera morosa 
2. Incremento de los ingresos de la entidad 
3. Sostenibilidad de las plazas de mercado a largo plazo 
4. Control de corrupción, intolerancia a actos fraudulentos. 
</t>
  </si>
  <si>
    <t>La Dirección Operativa de Actividades Transitorias - Grupo plazas de mercado</t>
  </si>
  <si>
    <t xml:space="preserve"> realiza identificación y requerimiento a personas que hacen uso de los espacio </t>
  </si>
  <si>
    <t>con el fin de buscar la formalización y adjudicación de los mismos.</t>
  </si>
  <si>
    <t xml:space="preserve">1. Comunicaciones externas
2. Resoluciones de adjudicación </t>
  </si>
  <si>
    <t xml:space="preserve">con el fin de contar con disponibilidad de estos, para adjudicar posteriormente  </t>
  </si>
  <si>
    <t xml:space="preserve">iniciará procesos de vacancia de puestos en las plazas de mercado que presenten mora o estén ocupados sin ningún tipo de vínculo con la entidad,  </t>
  </si>
  <si>
    <t xml:space="preserve">1. Expediente - Procesos de vacancia 
2. Comunicaciones internas y externas 
</t>
  </si>
  <si>
    <t xml:space="preserve">con el fin de establecer el medio de vinculación con la entidad. </t>
  </si>
  <si>
    <t xml:space="preserve"> designará personal para realizar la caracterización de las personas que se ecuentren explotando los locales de las plazas de mercado, </t>
  </si>
  <si>
    <t xml:space="preserve">1. Informes 
2. Comunicaciones internas y externas 
</t>
  </si>
  <si>
    <t xml:space="preserve"> Director Operativo de Actividades Transitorias - Grupo plazas de mercado </t>
  </si>
  <si>
    <t xml:space="preserve">Realizar 1 imensual de la caracterización de locales en las plazas de mercado </t>
  </si>
  <si>
    <t xml:space="preserve">* Informes </t>
  </si>
  <si>
    <t xml:space="preserve">* Comunicaciones externas
* Resoluciones de vacancia </t>
  </si>
  <si>
    <t xml:space="preserve">* registros fotográficos
* Registros de asistencias
* Actas 
* Comunicaciones internas y externas </t>
  </si>
  <si>
    <t xml:space="preserve"> Director Operativo de Actividades Transitorias - Grupo plazas de mercado - Secretaría General - Alta Gerencia </t>
  </si>
  <si>
    <t xml:space="preserve">identificación y caracterización del 90% de la  cartera morosa </t>
  </si>
  <si>
    <t xml:space="preserve">Recuperación del 100% de los puestos ocupados de manera irregular. </t>
  </si>
  <si>
    <r>
      <t xml:space="preserve">
</t>
    </r>
    <r>
      <rPr>
        <b/>
        <sz val="11"/>
        <color theme="1"/>
        <rFont val="Arial"/>
      </rPr>
      <t>Plazas de Mercado:</t>
    </r>
    <r>
      <rPr>
        <sz val="11"/>
        <color theme="1"/>
        <rFont val="Arial"/>
      </rPr>
      <t xml:space="preserve"> PROFESIONAL UNIVERSITARIO 219-04 Grupo Plazas de Mercado – Dirección Operativa de Actividades Transitorias
</t>
    </r>
    <r>
      <rPr>
        <b/>
        <sz val="11"/>
        <color theme="1"/>
        <rFont val="Arial"/>
      </rPr>
      <t>Parques y Zonas Verdes</t>
    </r>
    <r>
      <rPr>
        <sz val="11"/>
        <color theme="1"/>
        <rFont val="Arial"/>
      </rPr>
      <t xml:space="preserve">: PROFESIONAL UNIVERSITARIO 219-02 – Dirección Operativa de Actividades Transitorias
</t>
    </r>
    <r>
      <rPr>
        <b/>
        <sz val="11"/>
        <color theme="1"/>
        <rFont val="Arial"/>
      </rPr>
      <t>Relleno Sanitario:</t>
    </r>
    <r>
      <rPr>
        <sz val="11"/>
        <color theme="1"/>
        <rFont val="Arial"/>
      </rPr>
      <t xml:space="preserve"> PROFESIONAL UNIVERSITARIO 219-02 – Dirección Operativa de Actividades Transitorias
</t>
    </r>
    <r>
      <rPr>
        <b/>
        <sz val="11"/>
        <color theme="1"/>
        <rFont val="Arial"/>
      </rPr>
      <t xml:space="preserve">Gestión Cultural - Panóptico </t>
    </r>
    <r>
      <rPr>
        <sz val="11"/>
        <color theme="1"/>
        <rFont val="Arial"/>
      </rPr>
      <t>ASESOR 105-03 – Dirección de Financiamiento, Promoción y Desarrolo</t>
    </r>
  </si>
  <si>
    <t>Director de Fiinanciero y su equipo de trabajo, Director Operativo de Actividades Transitorias y su equipo de trabajo</t>
  </si>
  <si>
    <t>En implementación</t>
  </si>
  <si>
    <t>Oficina de Riesgos</t>
  </si>
  <si>
    <t>Pendiente de Socialización (Depende acción anterior)</t>
  </si>
  <si>
    <t xml:space="preserve"> Director Operativo de Actividades Transitorias - Grupo plazas de mercado</t>
  </si>
  <si>
    <t># Puestos formalizados por plaza/ Total de puestos ocupados en  las 5 plazas</t>
  </si>
  <si>
    <t>En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</si>
</sst>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scheme val="minor"/>
    </font>
    <font>
      <sz val="11"/>
      <color theme="1"/>
      <name val="Arial"/>
    </font>
    <font>
      <sz val="11"/>
      <name val="Calibri"/>
    </font>
    <font>
      <b/>
      <sz val="20"/>
      <color theme="1"/>
      <name val="Arial"/>
    </font>
    <font>
      <b/>
      <sz val="10"/>
      <color theme="1"/>
      <name val="Arial"/>
    </font>
    <font>
      <b/>
      <sz val="18"/>
      <color theme="1"/>
      <name val="Arial"/>
    </font>
    <font>
      <b/>
      <sz val="14"/>
      <color theme="1"/>
      <name val="Arial"/>
    </font>
    <font>
      <sz val="14"/>
      <color theme="1"/>
      <name val="Arial"/>
    </font>
    <font>
      <b/>
      <sz val="12"/>
      <color theme="1"/>
      <name val="Arial"/>
    </font>
    <font>
      <b/>
      <sz val="11"/>
      <color theme="1"/>
      <name val="Arial"/>
    </font>
    <font>
      <sz val="11"/>
      <color theme="1"/>
      <name val="Calibri"/>
      <scheme val="minor"/>
    </font>
  </fonts>
  <fills count="7">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C5E0B3"/>
        <bgColor rgb="FFC5E0B3"/>
      </patternFill>
    </fill>
    <fill>
      <patternFill patternType="solid">
        <fgColor rgb="FFA8D08D"/>
        <bgColor rgb="FFA8D08D"/>
      </patternFill>
    </fill>
    <fill>
      <patternFill patternType="solid">
        <fgColor rgb="FFE2EFD9"/>
        <bgColor rgb="FFE2EFD9"/>
      </patternFill>
    </fill>
  </fills>
  <borders count="7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medium">
        <color rgb="FF000000"/>
      </top>
      <bottom/>
      <diagonal/>
    </border>
    <border>
      <left style="medium">
        <color rgb="FF000000"/>
      </left>
      <right style="thin">
        <color rgb="FF000000"/>
      </right>
      <top style="thin">
        <color rgb="FF000000"/>
      </top>
      <bottom/>
      <diagonal/>
    </border>
    <border>
      <left style="medium">
        <color rgb="FF000000"/>
      </left>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bottom/>
      <diagonal/>
    </border>
    <border>
      <left style="medium">
        <color indexed="64"/>
      </left>
      <right style="thin">
        <color rgb="FF000000"/>
      </right>
      <top/>
      <bottom style="medium">
        <color rgb="FF000000"/>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thin">
        <color rgb="FF000000"/>
      </left>
      <right style="medium">
        <color indexed="64"/>
      </right>
      <top/>
      <bottom/>
      <diagonal/>
    </border>
    <border>
      <left style="thin">
        <color rgb="FF000000"/>
      </left>
      <right style="medium">
        <color indexed="64"/>
      </right>
      <top/>
      <bottom style="medium">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cellStyleXfs>
  <cellXfs count="152">
    <xf numFmtId="0" fontId="0" fillId="0" borderId="0" xfId="0" applyFont="1" applyAlignment="1"/>
    <xf numFmtId="0" fontId="4" fillId="0" borderId="4" xfId="0" applyFont="1" applyBorder="1" applyAlignment="1">
      <alignment horizontal="center" vertical="center"/>
    </xf>
    <xf numFmtId="0" fontId="1" fillId="0" borderId="0" xfId="0" applyFont="1"/>
    <xf numFmtId="0" fontId="4" fillId="0" borderId="4" xfId="0" applyFont="1" applyBorder="1" applyAlignment="1">
      <alignment horizontal="center" vertical="center" wrapText="1"/>
    </xf>
    <xf numFmtId="0" fontId="1" fillId="2" borderId="10" xfId="0" applyFont="1" applyFill="1" applyBorder="1" applyAlignment="1">
      <alignment horizontal="center" vertical="center" wrapText="1"/>
    </xf>
    <xf numFmtId="0" fontId="5" fillId="2" borderId="10" xfId="0" applyFont="1" applyFill="1" applyBorder="1" applyAlignment="1">
      <alignment horizontal="center"/>
    </xf>
    <xf numFmtId="0" fontId="4" fillId="2" borderId="10" xfId="0" applyFont="1" applyFill="1" applyBorder="1" applyAlignment="1">
      <alignment horizontal="center" vertical="center" wrapText="1"/>
    </xf>
    <xf numFmtId="0" fontId="4" fillId="0" borderId="0" xfId="0" applyFont="1" applyAlignment="1">
      <alignment horizontal="center" vertical="center" wrapText="1"/>
    </xf>
    <xf numFmtId="0" fontId="1" fillId="2" borderId="10" xfId="0" applyFont="1" applyFill="1" applyBorder="1"/>
    <xf numFmtId="0" fontId="6" fillId="2" borderId="10" xfId="0" applyFont="1" applyFill="1" applyBorder="1" applyAlignment="1">
      <alignment horizontal="center" vertical="center" wrapText="1"/>
    </xf>
    <xf numFmtId="0" fontId="7" fillId="2" borderId="10" xfId="0" applyFont="1" applyFill="1" applyBorder="1" applyAlignment="1">
      <alignment horizontal="center" vertical="center"/>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4" borderId="23" xfId="0" applyFont="1" applyFill="1" applyBorder="1" applyAlignment="1">
      <alignment horizontal="center" vertical="center" textRotation="90" wrapText="1"/>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4" xfId="0" applyFont="1" applyFill="1" applyBorder="1" applyAlignment="1">
      <alignment horizontal="center" vertical="center" textRotation="90" wrapText="1"/>
    </xf>
    <xf numFmtId="0" fontId="9" fillId="4" borderId="25" xfId="0" applyFont="1" applyFill="1" applyBorder="1" applyAlignment="1">
      <alignment horizontal="center" vertical="center" textRotation="90" wrapText="1"/>
    </xf>
    <xf numFmtId="0" fontId="9" fillId="4" borderId="25" xfId="0" applyFont="1" applyFill="1" applyBorder="1" applyAlignment="1">
      <alignment vertical="center" wrapText="1"/>
    </xf>
    <xf numFmtId="0" fontId="1" fillId="6" borderId="33" xfId="0" applyFont="1" applyFill="1" applyBorder="1" applyAlignment="1">
      <alignment horizontal="center" vertical="center" wrapText="1"/>
    </xf>
    <xf numFmtId="0" fontId="1" fillId="0" borderId="3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3" xfId="0" applyFont="1" applyBorder="1" applyAlignment="1">
      <alignment horizontal="center" vertical="center" textRotation="90" wrapText="1"/>
    </xf>
    <xf numFmtId="9" fontId="1" fillId="6" borderId="33" xfId="0" applyNumberFormat="1" applyFont="1" applyFill="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horizontal="center" vertical="center" wrapText="1"/>
    </xf>
    <xf numFmtId="0" fontId="1" fillId="6" borderId="4" xfId="0" applyFont="1" applyFill="1" applyBorder="1" applyAlignment="1">
      <alignment horizontal="center" vertical="center" wrapText="1"/>
    </xf>
    <xf numFmtId="0" fontId="1" fillId="0" borderId="36"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4" xfId="0" applyFont="1" applyBorder="1" applyAlignment="1">
      <alignment horizontal="center" vertical="center" textRotation="90" wrapText="1"/>
    </xf>
    <xf numFmtId="9" fontId="1" fillId="6" borderId="4" xfId="0" applyNumberFormat="1" applyFont="1" applyFill="1" applyBorder="1" applyAlignment="1">
      <alignment horizontal="center" vertical="center" wrapText="1"/>
    </xf>
    <xf numFmtId="0" fontId="1" fillId="0" borderId="4" xfId="0" applyFont="1" applyBorder="1" applyAlignment="1">
      <alignment horizontal="center" vertical="center" textRotation="90" wrapText="1"/>
    </xf>
    <xf numFmtId="0" fontId="1" fillId="6" borderId="24" xfId="0" applyFont="1" applyFill="1" applyBorder="1" applyAlignment="1">
      <alignment horizontal="center" vertical="center" wrapText="1"/>
    </xf>
    <xf numFmtId="0" fontId="10" fillId="0" borderId="4" xfId="0" applyFont="1" applyBorder="1"/>
    <xf numFmtId="0" fontId="1" fillId="0" borderId="24" xfId="0" applyFont="1" applyBorder="1" applyAlignment="1">
      <alignment horizontal="center" vertical="center" wrapText="1"/>
    </xf>
    <xf numFmtId="0" fontId="1" fillId="0" borderId="24" xfId="0" applyFont="1" applyBorder="1" applyAlignment="1">
      <alignment horizontal="center" vertical="center" textRotation="90" wrapText="1"/>
    </xf>
    <xf numFmtId="9" fontId="1" fillId="6" borderId="24" xfId="0" applyNumberFormat="1" applyFont="1" applyFill="1" applyBorder="1" applyAlignment="1">
      <alignment horizontal="center" vertical="center" wrapText="1"/>
    </xf>
    <xf numFmtId="0" fontId="1" fillId="0" borderId="39"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4" xfId="0" applyFont="1" applyBorder="1" applyAlignment="1">
      <alignment horizontal="center" wrapText="1"/>
    </xf>
    <xf numFmtId="0" fontId="0" fillId="0" borderId="0" xfId="0" applyFont="1" applyAlignment="1"/>
    <xf numFmtId="0" fontId="1" fillId="6" borderId="42" xfId="0" applyFont="1" applyFill="1" applyBorder="1" applyAlignment="1">
      <alignment horizontal="center" vertical="center" wrapText="1"/>
    </xf>
    <xf numFmtId="0" fontId="1" fillId="6" borderId="29" xfId="0" applyFont="1" applyFill="1" applyBorder="1" applyAlignment="1">
      <alignment horizontal="center" vertical="center" wrapText="1"/>
    </xf>
    <xf numFmtId="0" fontId="1" fillId="0" borderId="43" xfId="0" applyFont="1" applyBorder="1" applyAlignment="1">
      <alignment horizontal="center" vertical="center" wrapText="1"/>
    </xf>
    <xf numFmtId="0" fontId="1" fillId="0" borderId="41" xfId="0" applyFont="1" applyBorder="1" applyAlignment="1">
      <alignment horizontal="center" vertical="center" wrapText="1"/>
    </xf>
    <xf numFmtId="0" fontId="9" fillId="4" borderId="21"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1" fillId="0" borderId="35" xfId="0" applyFont="1" applyBorder="1" applyAlignment="1">
      <alignment horizontal="center" vertical="center" wrapText="1"/>
    </xf>
    <xf numFmtId="0" fontId="9" fillId="4" borderId="45" xfId="0" applyFont="1" applyFill="1" applyBorder="1" applyAlignment="1">
      <alignment horizontal="center" vertical="center" wrapText="1"/>
    </xf>
    <xf numFmtId="0" fontId="9" fillId="4" borderId="45" xfId="0" applyFont="1" applyFill="1" applyBorder="1" applyAlignment="1">
      <alignment horizontal="center" vertical="center" textRotation="90" wrapText="1"/>
    </xf>
    <xf numFmtId="0" fontId="9" fillId="4" borderId="36" xfId="0" applyFont="1" applyFill="1" applyBorder="1" applyAlignment="1">
      <alignment horizontal="center" vertical="center" wrapText="1"/>
    </xf>
    <xf numFmtId="0" fontId="1" fillId="0" borderId="48" xfId="0" applyFont="1" applyBorder="1" applyAlignment="1">
      <alignment horizontal="center" vertical="center" wrapText="1"/>
    </xf>
    <xf numFmtId="17" fontId="1" fillId="0" borderId="48" xfId="0" applyNumberFormat="1" applyFont="1" applyBorder="1" applyAlignment="1">
      <alignment horizontal="center" vertical="center" wrapText="1"/>
    </xf>
    <xf numFmtId="0" fontId="1" fillId="0" borderId="49" xfId="0" applyFont="1" applyBorder="1" applyAlignment="1">
      <alignment horizontal="center" vertical="center" wrapText="1"/>
    </xf>
    <xf numFmtId="0" fontId="1" fillId="6" borderId="58" xfId="0" applyFont="1" applyFill="1" applyBorder="1" applyAlignment="1">
      <alignment horizontal="center" vertical="center" wrapText="1"/>
    </xf>
    <xf numFmtId="0" fontId="1" fillId="0" borderId="58" xfId="0" applyFont="1" applyBorder="1" applyAlignment="1">
      <alignment horizontal="center" vertical="center" wrapText="1"/>
    </xf>
    <xf numFmtId="0" fontId="1" fillId="0" borderId="48" xfId="0" applyFont="1" applyBorder="1" applyAlignment="1">
      <alignment horizontal="center" vertical="center" wrapText="1"/>
    </xf>
    <xf numFmtId="9" fontId="1" fillId="0" borderId="48" xfId="0" applyNumberFormat="1" applyFont="1" applyBorder="1" applyAlignment="1">
      <alignment horizontal="center" vertical="center" wrapText="1"/>
    </xf>
    <xf numFmtId="0" fontId="1" fillId="0" borderId="35"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60" xfId="0" applyFont="1" applyBorder="1" applyAlignment="1">
      <alignment horizontal="center" vertical="center" wrapText="1"/>
    </xf>
    <xf numFmtId="0" fontId="1" fillId="0" borderId="32" xfId="0" applyFont="1" applyBorder="1" applyAlignment="1">
      <alignment vertical="center" wrapText="1"/>
    </xf>
    <xf numFmtId="0" fontId="1" fillId="0" borderId="9"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63" xfId="0" applyFont="1" applyBorder="1" applyAlignment="1">
      <alignment horizontal="center" vertical="center" wrapText="1"/>
    </xf>
    <xf numFmtId="0" fontId="1" fillId="0" borderId="64" xfId="0" applyFont="1" applyBorder="1" applyAlignment="1">
      <alignment horizontal="center" vertical="center" wrapText="1"/>
    </xf>
    <xf numFmtId="0" fontId="1" fillId="6" borderId="48" xfId="0" applyFont="1" applyFill="1" applyBorder="1" applyAlignment="1">
      <alignment horizontal="center" vertical="center" wrapText="1"/>
    </xf>
    <xf numFmtId="0" fontId="1" fillId="0" borderId="48" xfId="0" applyFont="1" applyBorder="1" applyAlignment="1">
      <alignment vertical="center" wrapText="1"/>
    </xf>
    <xf numFmtId="17" fontId="1" fillId="0" borderId="48" xfId="0" applyNumberFormat="1" applyFont="1" applyBorder="1" applyAlignment="1">
      <alignment vertical="center" wrapText="1"/>
    </xf>
    <xf numFmtId="0" fontId="1" fillId="6" borderId="39" xfId="0" applyFont="1" applyFill="1" applyBorder="1" applyAlignment="1">
      <alignment horizontal="center" vertical="center" wrapText="1"/>
    </xf>
    <xf numFmtId="0" fontId="1" fillId="0" borderId="39" xfId="0" applyFont="1" applyBorder="1" applyAlignment="1">
      <alignment vertical="center" wrapText="1"/>
    </xf>
    <xf numFmtId="0" fontId="1" fillId="0" borderId="32" xfId="0" applyFont="1" applyBorder="1" applyAlignment="1">
      <alignment horizontal="center" vertical="center" wrapText="1"/>
    </xf>
    <xf numFmtId="0" fontId="2" fillId="0" borderId="35" xfId="0" applyFont="1" applyBorder="1"/>
    <xf numFmtId="0" fontId="2" fillId="0" borderId="38" xfId="0" applyFont="1" applyBorder="1"/>
    <xf numFmtId="9" fontId="1" fillId="6" borderId="32"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2" fillId="0" borderId="5" xfId="0" applyFont="1" applyBorder="1"/>
    <xf numFmtId="0" fontId="0" fillId="0" borderId="0" xfId="0" applyFont="1" applyAlignment="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6"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1" fillId="4" borderId="11" xfId="0" applyFont="1" applyFill="1" applyBorder="1" applyAlignment="1">
      <alignment horizontal="left" vertical="center" wrapText="1"/>
    </xf>
    <xf numFmtId="0" fontId="8" fillId="4" borderId="17" xfId="0" applyFont="1" applyFill="1" applyBorder="1" applyAlignment="1">
      <alignment horizontal="center" vertical="center" wrapText="1"/>
    </xf>
    <xf numFmtId="0" fontId="2" fillId="0" borderId="18" xfId="0" applyFont="1" applyBorder="1"/>
    <xf numFmtId="0" fontId="2" fillId="0" borderId="19" xfId="0" applyFont="1" applyBorder="1"/>
    <xf numFmtId="0" fontId="8" fillId="4" borderId="14" xfId="0" applyFont="1" applyFill="1" applyBorder="1" applyAlignment="1">
      <alignment horizontal="center" vertical="center" wrapText="1"/>
    </xf>
    <xf numFmtId="0" fontId="2" fillId="0" borderId="15" xfId="0" applyFont="1" applyBorder="1"/>
    <xf numFmtId="0" fontId="2" fillId="0" borderId="16" xfId="0" applyFont="1" applyBorder="1"/>
    <xf numFmtId="0" fontId="9" fillId="4" borderId="20" xfId="0" applyFont="1" applyFill="1" applyBorder="1" applyAlignment="1">
      <alignment horizontal="center" vertical="center" wrapText="1"/>
    </xf>
    <xf numFmtId="0" fontId="2" fillId="0" borderId="46" xfId="0" applyFont="1" applyBorder="1"/>
    <xf numFmtId="0" fontId="9" fillId="4" borderId="21"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0" borderId="40" xfId="0" applyFont="1" applyBorder="1"/>
    <xf numFmtId="0" fontId="9" fillId="4" borderId="28" xfId="0" applyFont="1" applyFill="1" applyBorder="1" applyAlignment="1">
      <alignment horizontal="center" vertical="center" wrapText="1"/>
    </xf>
    <xf numFmtId="0" fontId="2" fillId="0" borderId="27" xfId="0" applyFont="1" applyBorder="1"/>
    <xf numFmtId="0" fontId="6" fillId="5" borderId="14" xfId="0" applyFont="1" applyFill="1" applyBorder="1" applyAlignment="1">
      <alignment horizontal="center" vertical="center" wrapText="1"/>
    </xf>
    <xf numFmtId="0" fontId="6" fillId="5" borderId="14" xfId="0" applyFont="1" applyFill="1" applyBorder="1" applyAlignment="1">
      <alignment horizontal="center"/>
    </xf>
    <xf numFmtId="0" fontId="6" fillId="5" borderId="17" xfId="0" applyFont="1" applyFill="1" applyBorder="1" applyAlignment="1">
      <alignment horizontal="center" vertical="center"/>
    </xf>
    <xf numFmtId="0" fontId="1" fillId="0" borderId="35"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8" xfId="0" applyFont="1" applyBorder="1" applyAlignment="1">
      <alignment horizontal="center" vertical="center" wrapText="1"/>
    </xf>
    <xf numFmtId="9" fontId="1" fillId="0" borderId="48" xfId="0" applyNumberFormat="1" applyFont="1" applyBorder="1" applyAlignment="1">
      <alignment horizontal="center" vertical="center" wrapText="1"/>
    </xf>
    <xf numFmtId="0" fontId="2" fillId="0" borderId="30" xfId="0" applyFont="1" applyBorder="1"/>
    <xf numFmtId="9" fontId="1" fillId="0" borderId="32" xfId="0" applyNumberFormat="1" applyFont="1" applyBorder="1" applyAlignment="1">
      <alignment horizontal="center" vertical="center" wrapText="1"/>
    </xf>
    <xf numFmtId="0" fontId="9" fillId="6" borderId="31" xfId="0" applyFont="1" applyFill="1" applyBorder="1" applyAlignment="1">
      <alignment horizontal="center" vertical="center" wrapText="1"/>
    </xf>
    <xf numFmtId="0" fontId="2" fillId="0" borderId="34" xfId="0" applyFont="1" applyBorder="1"/>
    <xf numFmtId="0" fontId="2" fillId="0" borderId="37" xfId="0" applyFont="1" applyBorder="1"/>
    <xf numFmtId="0" fontId="9" fillId="4" borderId="26" xfId="0" applyFont="1" applyFill="1" applyBorder="1" applyAlignment="1">
      <alignment horizontal="center" vertical="center" wrapText="1"/>
    </xf>
    <xf numFmtId="9" fontId="1" fillId="0" borderId="44" xfId="0" applyNumberFormat="1" applyFont="1" applyBorder="1" applyAlignment="1">
      <alignment horizontal="center" vertical="center" wrapText="1"/>
    </xf>
    <xf numFmtId="0" fontId="1" fillId="0" borderId="52" xfId="0" applyFont="1" applyBorder="1" applyAlignment="1">
      <alignment horizontal="center" vertical="center" wrapText="1"/>
    </xf>
    <xf numFmtId="0" fontId="2" fillId="0" borderId="50" xfId="0" applyFont="1" applyBorder="1"/>
    <xf numFmtId="0" fontId="2" fillId="0" borderId="51" xfId="0" applyFont="1" applyBorder="1"/>
    <xf numFmtId="0" fontId="1" fillId="0" borderId="47" xfId="0" applyFont="1" applyBorder="1" applyAlignment="1">
      <alignment horizontal="center" vertical="center" wrapText="1"/>
    </xf>
    <xf numFmtId="17" fontId="1" fillId="0" borderId="48" xfId="0" applyNumberFormat="1" applyFont="1" applyBorder="1" applyAlignment="1">
      <alignment horizontal="center" vertical="center" wrapText="1"/>
    </xf>
    <xf numFmtId="17" fontId="1" fillId="0" borderId="35" xfId="0" applyNumberFormat="1" applyFont="1" applyBorder="1" applyAlignment="1">
      <alignment horizontal="center" vertical="center" wrapText="1"/>
    </xf>
    <xf numFmtId="17" fontId="1" fillId="0" borderId="57" xfId="0" applyNumberFormat="1" applyFont="1" applyBorder="1" applyAlignment="1">
      <alignment horizontal="center" vertical="center" wrapText="1"/>
    </xf>
    <xf numFmtId="0" fontId="1" fillId="0" borderId="53" xfId="0" applyFont="1" applyBorder="1" applyAlignment="1">
      <alignment horizontal="center" vertical="center" wrapText="1"/>
    </xf>
    <xf numFmtId="0" fontId="2" fillId="0" borderId="54" xfId="0" applyFont="1" applyBorder="1"/>
    <xf numFmtId="0" fontId="2" fillId="0" borderId="55" xfId="0" applyFont="1" applyBorder="1"/>
    <xf numFmtId="0" fontId="1" fillId="0" borderId="62" xfId="0" applyFont="1" applyBorder="1" applyAlignment="1">
      <alignment horizontal="center" vertical="center" wrapText="1"/>
    </xf>
    <xf numFmtId="0" fontId="2" fillId="0" borderId="59" xfId="0" applyFont="1" applyBorder="1"/>
    <xf numFmtId="0" fontId="1" fillId="0" borderId="54" xfId="0" applyFont="1" applyBorder="1" applyAlignment="1">
      <alignment horizontal="center" vertical="center" wrapText="1"/>
    </xf>
    <xf numFmtId="0" fontId="1" fillId="0" borderId="36" xfId="0" applyFont="1" applyBorder="1" applyAlignment="1">
      <alignment horizontal="center" vertical="center" wrapText="1"/>
    </xf>
    <xf numFmtId="0" fontId="2" fillId="0" borderId="39" xfId="0" applyFont="1" applyBorder="1"/>
    <xf numFmtId="9" fontId="1" fillId="0" borderId="36" xfId="0" applyNumberFormat="1" applyFont="1" applyBorder="1" applyAlignment="1">
      <alignment horizontal="center" vertical="center" wrapText="1"/>
    </xf>
    <xf numFmtId="0" fontId="2" fillId="0" borderId="57" xfId="0" applyFont="1" applyBorder="1"/>
    <xf numFmtId="0" fontId="2" fillId="0" borderId="56" xfId="0" applyFont="1" applyBorder="1"/>
    <xf numFmtId="0" fontId="1" fillId="0" borderId="57"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71" xfId="0" applyFont="1" applyBorder="1" applyAlignment="1">
      <alignment horizontal="center" vertical="center" wrapText="1"/>
    </xf>
    <xf numFmtId="9" fontId="1" fillId="0" borderId="35" xfId="0" applyNumberFormat="1" applyFont="1" applyBorder="1" applyAlignment="1">
      <alignment horizontal="center" vertical="center" wrapText="1"/>
    </xf>
    <xf numFmtId="9" fontId="1" fillId="0" borderId="57" xfId="0" applyNumberFormat="1" applyFont="1" applyBorder="1" applyAlignment="1">
      <alignment horizontal="center" vertical="center" wrapText="1"/>
    </xf>
    <xf numFmtId="0" fontId="1" fillId="6" borderId="65" xfId="0" applyFont="1" applyFill="1" applyBorder="1" applyAlignment="1">
      <alignment horizontal="center" vertical="center" wrapText="1"/>
    </xf>
    <xf numFmtId="0" fontId="1" fillId="6" borderId="67" xfId="0" applyFont="1" applyFill="1" applyBorder="1" applyAlignment="1">
      <alignment horizontal="center" vertical="center" wrapText="1"/>
    </xf>
    <xf numFmtId="0" fontId="1" fillId="0" borderId="66" xfId="0" applyFont="1" applyBorder="1" applyAlignment="1">
      <alignment horizontal="center" vertical="center" wrapText="1"/>
    </xf>
    <xf numFmtId="0" fontId="1" fillId="0" borderId="68" xfId="0" applyFont="1" applyBorder="1" applyAlignment="1">
      <alignment horizontal="center" vertical="center" wrapText="1"/>
    </xf>
    <xf numFmtId="9" fontId="1" fillId="0" borderId="66" xfId="0" applyNumberFormat="1" applyFont="1" applyBorder="1" applyAlignment="1">
      <alignment horizontal="center" vertical="center" wrapText="1"/>
    </xf>
    <xf numFmtId="9" fontId="1" fillId="0" borderId="68" xfId="0" applyNumberFormat="1" applyFont="1" applyBorder="1" applyAlignment="1">
      <alignment horizontal="center" vertical="center" wrapText="1"/>
    </xf>
    <xf numFmtId="17" fontId="1" fillId="0" borderId="66" xfId="0" applyNumberFormat="1" applyFont="1" applyBorder="1" applyAlignment="1">
      <alignment horizontal="center" vertical="center" wrapText="1"/>
    </xf>
    <xf numFmtId="17" fontId="1" fillId="0" borderId="68" xfId="0" applyNumberFormat="1" applyFont="1" applyBorder="1" applyAlignment="1">
      <alignment horizontal="center" vertical="center" wrapText="1"/>
    </xf>
  </cellXfs>
  <cellStyles count="1">
    <cellStyle name="Normal" xfId="0" builtinId="0"/>
  </cellStyles>
  <dxfs count="156">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523875</xdr:colOff>
      <xdr:row>0</xdr:row>
      <xdr:rowOff>76200</xdr:rowOff>
    </xdr:from>
    <xdr:ext cx="3181350" cy="12858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997"/>
  <sheetViews>
    <sheetView tabSelected="1" topLeftCell="A19" zoomScale="90" zoomScaleNormal="90" workbookViewId="0">
      <selection activeCell="I21" sqref="I21:I23"/>
    </sheetView>
  </sheetViews>
  <sheetFormatPr baseColWidth="10" defaultColWidth="14.42578125" defaultRowHeight="15" customHeight="1"/>
  <cols>
    <col min="1" max="1" width="10.85546875" customWidth="1"/>
    <col min="2" max="2" width="20.5703125" customWidth="1"/>
    <col min="3" max="3" width="16.28515625" customWidth="1"/>
    <col min="4" max="4" width="16.140625" customWidth="1"/>
    <col min="5" max="5" width="19" customWidth="1"/>
    <col min="6" max="6" width="19.85546875" customWidth="1"/>
    <col min="7" max="7" width="59.140625" customWidth="1"/>
    <col min="8" max="8" width="35.42578125" customWidth="1"/>
    <col min="9" max="9" width="25.42578125" customWidth="1"/>
    <col min="10" max="10" width="19.42578125" customWidth="1"/>
    <col min="11" max="11" width="23" customWidth="1"/>
    <col min="12" max="12" width="24" customWidth="1"/>
    <col min="13" max="13" width="11.140625" customWidth="1"/>
    <col min="14" max="14" width="11.5703125" customWidth="1"/>
    <col min="15" max="15" width="11.140625" customWidth="1"/>
    <col min="16" max="16" width="11.5703125" customWidth="1"/>
    <col min="17" max="17" width="45.140625" customWidth="1"/>
    <col min="18" max="18" width="16.140625" customWidth="1"/>
    <col min="19" max="19" width="14.5703125" customWidth="1"/>
    <col min="20" max="20" width="16.5703125" customWidth="1"/>
    <col min="21" max="21" width="10.85546875" customWidth="1"/>
    <col min="22" max="22" width="22" customWidth="1"/>
    <col min="23" max="23" width="34.28515625" customWidth="1"/>
    <col min="24" max="24" width="30.140625" customWidth="1"/>
    <col min="25" max="25" width="66.85546875" customWidth="1"/>
    <col min="26" max="26" width="35.42578125" customWidth="1"/>
    <col min="27" max="27" width="9.5703125" customWidth="1"/>
    <col min="28" max="28" width="9.5703125" hidden="1" customWidth="1"/>
    <col min="29" max="29" width="9.5703125" customWidth="1"/>
    <col min="30" max="30" width="9.5703125" hidden="1" customWidth="1"/>
    <col min="31" max="31" width="9.5703125" customWidth="1"/>
    <col min="32" max="32" width="9.5703125" hidden="1" customWidth="1"/>
    <col min="33" max="33" width="9.5703125" customWidth="1"/>
    <col min="34" max="34" width="9.5703125" hidden="1" customWidth="1"/>
    <col min="35" max="35" width="9.5703125" customWidth="1"/>
    <col min="36" max="36" width="5.140625" hidden="1" customWidth="1"/>
    <col min="37" max="37" width="10.85546875" hidden="1" customWidth="1"/>
    <col min="38" max="38" width="11.140625" customWidth="1"/>
    <col min="39" max="40" width="10.85546875" customWidth="1"/>
    <col min="41" max="41" width="11.140625" customWidth="1"/>
    <col min="42" max="42" width="24.42578125" customWidth="1"/>
    <col min="43" max="43" width="24.28515625" customWidth="1"/>
    <col min="44" max="44" width="19.85546875" customWidth="1"/>
    <col min="45" max="45" width="20.28515625" customWidth="1"/>
    <col min="46" max="46" width="10.85546875" customWidth="1"/>
    <col min="47" max="47" width="31.5703125" hidden="1" customWidth="1"/>
    <col min="48" max="48" width="18.5703125" customWidth="1"/>
    <col min="49" max="49" width="21.140625" customWidth="1"/>
    <col min="50" max="51" width="27.7109375" customWidth="1"/>
    <col min="52" max="52" width="20.7109375" customWidth="1"/>
    <col min="53" max="54" width="20.7109375" hidden="1" customWidth="1"/>
    <col min="55" max="55" width="16.85546875" customWidth="1"/>
    <col min="56" max="56" width="20.42578125" customWidth="1"/>
    <col min="57" max="57" width="19.85546875" customWidth="1"/>
    <col min="58" max="58" width="47.5703125" customWidth="1"/>
    <col min="59" max="59" width="10.85546875" customWidth="1"/>
  </cols>
  <sheetData>
    <row r="1" spans="1:59" ht="31.5" customHeight="1">
      <c r="A1" s="77"/>
      <c r="B1" s="78"/>
      <c r="C1" s="78"/>
      <c r="D1" s="79"/>
      <c r="E1" s="86" t="s">
        <v>0</v>
      </c>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9"/>
      <c r="BF1" s="1" t="s">
        <v>1</v>
      </c>
      <c r="BG1" s="2"/>
    </row>
    <row r="2" spans="1:59" ht="31.5" customHeight="1">
      <c r="A2" s="80"/>
      <c r="B2" s="81"/>
      <c r="C2" s="81"/>
      <c r="D2" s="82"/>
      <c r="E2" s="83"/>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5"/>
      <c r="BF2" s="3" t="s">
        <v>2</v>
      </c>
      <c r="BG2" s="2"/>
    </row>
    <row r="3" spans="1:59" ht="31.5" customHeight="1">
      <c r="A3" s="80"/>
      <c r="B3" s="81"/>
      <c r="C3" s="81"/>
      <c r="D3" s="82"/>
      <c r="E3" s="87" t="s">
        <v>3</v>
      </c>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9"/>
      <c r="BF3" s="1" t="s">
        <v>4</v>
      </c>
      <c r="BG3" s="2"/>
    </row>
    <row r="4" spans="1:59" ht="31.5" customHeight="1">
      <c r="A4" s="83"/>
      <c r="B4" s="84"/>
      <c r="C4" s="84"/>
      <c r="D4" s="85"/>
      <c r="E4" s="83"/>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5"/>
      <c r="BF4" s="3" t="s">
        <v>5</v>
      </c>
      <c r="BG4" s="2"/>
    </row>
    <row r="5" spans="1:59" ht="9" customHeight="1">
      <c r="A5" s="4"/>
      <c r="B5" s="4"/>
      <c r="C5" s="4"/>
      <c r="D5" s="4"/>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6"/>
    </row>
    <row r="6" spans="1:59" ht="22.5" customHeight="1">
      <c r="A6" s="88" t="s">
        <v>6</v>
      </c>
      <c r="B6" s="89"/>
      <c r="C6" s="90"/>
      <c r="D6" s="91" t="s">
        <v>7</v>
      </c>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90"/>
      <c r="BG6" s="7"/>
    </row>
    <row r="7" spans="1:59" ht="12.75" customHeight="1">
      <c r="A7" s="8"/>
      <c r="B7" s="9"/>
      <c r="C7" s="9"/>
      <c r="D7" s="4"/>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6"/>
    </row>
    <row r="8" spans="1:59" ht="26.25" customHeight="1">
      <c r="A8" s="88" t="s">
        <v>8</v>
      </c>
      <c r="B8" s="89"/>
      <c r="C8" s="90"/>
      <c r="D8" s="91" t="s">
        <v>9</v>
      </c>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90"/>
      <c r="BG8" s="7"/>
    </row>
    <row r="9" spans="1:59" ht="14.25" customHeight="1">
      <c r="A9" s="8"/>
      <c r="B9" s="9"/>
      <c r="C9" s="9"/>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6"/>
    </row>
    <row r="10" spans="1:59" ht="75" customHeight="1">
      <c r="A10" s="88" t="s">
        <v>10</v>
      </c>
      <c r="B10" s="89"/>
      <c r="C10" s="90"/>
      <c r="D10" s="91" t="s">
        <v>242</v>
      </c>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c r="BE10" s="89"/>
      <c r="BF10" s="90"/>
      <c r="BG10" s="7"/>
    </row>
    <row r="11" spans="1:59" ht="9" customHeight="1">
      <c r="A11" s="8"/>
      <c r="B11" s="4"/>
      <c r="C11" s="4"/>
      <c r="D11" s="4"/>
      <c r="E11" s="5"/>
      <c r="F11" s="5"/>
      <c r="G11" s="5"/>
      <c r="H11" s="5"/>
      <c r="I11" s="5"/>
      <c r="J11" s="5"/>
      <c r="K11" s="5"/>
      <c r="L11" s="5"/>
      <c r="M11" s="5"/>
      <c r="N11" s="5"/>
      <c r="O11" s="5"/>
      <c r="P11" s="5"/>
      <c r="Q11" s="5"/>
      <c r="R11" s="5"/>
      <c r="S11" s="5"/>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5"/>
      <c r="AU11" s="5"/>
      <c r="AV11" s="5"/>
      <c r="AW11" s="5"/>
      <c r="AX11" s="5"/>
      <c r="AY11" s="5"/>
      <c r="AZ11" s="5"/>
      <c r="BA11" s="5"/>
      <c r="BB11" s="5"/>
      <c r="BC11" s="5"/>
      <c r="BD11" s="5"/>
      <c r="BE11" s="5"/>
      <c r="BF11" s="5"/>
      <c r="BG11" s="6"/>
    </row>
    <row r="12" spans="1:59" ht="19.5" customHeight="1">
      <c r="A12" s="105" t="s">
        <v>11</v>
      </c>
      <c r="B12" s="96"/>
      <c r="C12" s="96"/>
      <c r="D12" s="96"/>
      <c r="E12" s="96"/>
      <c r="F12" s="96"/>
      <c r="G12" s="96"/>
      <c r="H12" s="96"/>
      <c r="I12" s="96"/>
      <c r="J12" s="96"/>
      <c r="K12" s="96"/>
      <c r="L12" s="96"/>
      <c r="M12" s="96"/>
      <c r="N12" s="96"/>
      <c r="O12" s="96"/>
      <c r="P12" s="96"/>
      <c r="Q12" s="97"/>
      <c r="R12" s="106" t="s">
        <v>12</v>
      </c>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7"/>
      <c r="BD12" s="107" t="s">
        <v>13</v>
      </c>
      <c r="BE12" s="93"/>
      <c r="BF12" s="94"/>
      <c r="BG12" s="11"/>
    </row>
    <row r="13" spans="1:59" ht="42" customHeight="1">
      <c r="A13" s="92" t="s">
        <v>14</v>
      </c>
      <c r="B13" s="93"/>
      <c r="C13" s="93"/>
      <c r="D13" s="93"/>
      <c r="E13" s="93"/>
      <c r="F13" s="93"/>
      <c r="G13" s="94"/>
      <c r="H13" s="92" t="s">
        <v>15</v>
      </c>
      <c r="I13" s="93"/>
      <c r="J13" s="93"/>
      <c r="K13" s="93"/>
      <c r="L13" s="94"/>
      <c r="M13" s="92" t="s">
        <v>16</v>
      </c>
      <c r="N13" s="93"/>
      <c r="O13" s="93"/>
      <c r="P13" s="93"/>
      <c r="Q13" s="94"/>
      <c r="R13" s="92" t="s">
        <v>17</v>
      </c>
      <c r="S13" s="93"/>
      <c r="T13" s="94"/>
      <c r="U13" s="92" t="s">
        <v>18</v>
      </c>
      <c r="V13" s="93"/>
      <c r="W13" s="93"/>
      <c r="X13" s="93"/>
      <c r="Y13" s="93"/>
      <c r="Z13" s="94"/>
      <c r="AA13" s="95" t="s">
        <v>19</v>
      </c>
      <c r="AB13" s="96"/>
      <c r="AC13" s="96"/>
      <c r="AD13" s="97"/>
      <c r="AE13" s="95" t="s">
        <v>20</v>
      </c>
      <c r="AF13" s="96"/>
      <c r="AG13" s="96"/>
      <c r="AH13" s="96"/>
      <c r="AI13" s="96"/>
      <c r="AJ13" s="97"/>
      <c r="AK13" s="92" t="s">
        <v>21</v>
      </c>
      <c r="AL13" s="93"/>
      <c r="AM13" s="93"/>
      <c r="AN13" s="93"/>
      <c r="AO13" s="93"/>
      <c r="AP13" s="93"/>
      <c r="AQ13" s="94"/>
      <c r="AR13" s="95" t="s">
        <v>22</v>
      </c>
      <c r="AS13" s="97"/>
      <c r="AT13" s="95" t="s">
        <v>23</v>
      </c>
      <c r="AU13" s="96"/>
      <c r="AV13" s="96"/>
      <c r="AW13" s="96"/>
      <c r="AX13" s="96"/>
      <c r="AY13" s="96"/>
      <c r="AZ13" s="96"/>
      <c r="BA13" s="96"/>
      <c r="BB13" s="96"/>
      <c r="BC13" s="97"/>
      <c r="BD13" s="98" t="s">
        <v>24</v>
      </c>
      <c r="BE13" s="100" t="s">
        <v>25</v>
      </c>
      <c r="BF13" s="101" t="s">
        <v>26</v>
      </c>
      <c r="BG13" s="12"/>
    </row>
    <row r="14" spans="1:59" ht="112.5" customHeight="1" thickBot="1">
      <c r="A14" s="13" t="s">
        <v>27</v>
      </c>
      <c r="B14" s="14" t="s">
        <v>28</v>
      </c>
      <c r="C14" s="14" t="s">
        <v>29</v>
      </c>
      <c r="D14" s="14" t="s">
        <v>30</v>
      </c>
      <c r="E14" s="14" t="s">
        <v>31</v>
      </c>
      <c r="F14" s="14" t="s">
        <v>32</v>
      </c>
      <c r="G14" s="15" t="s">
        <v>33</v>
      </c>
      <c r="H14" s="16" t="s">
        <v>34</v>
      </c>
      <c r="I14" s="14" t="s">
        <v>35</v>
      </c>
      <c r="J14" s="14" t="s">
        <v>36</v>
      </c>
      <c r="K14" s="14" t="s">
        <v>37</v>
      </c>
      <c r="L14" s="15" t="s">
        <v>38</v>
      </c>
      <c r="M14" s="118" t="s">
        <v>39</v>
      </c>
      <c r="N14" s="104"/>
      <c r="O14" s="103" t="s">
        <v>40</v>
      </c>
      <c r="P14" s="104"/>
      <c r="Q14" s="15" t="s">
        <v>41</v>
      </c>
      <c r="R14" s="16" t="s">
        <v>42</v>
      </c>
      <c r="S14" s="14" t="s">
        <v>43</v>
      </c>
      <c r="T14" s="15" t="s">
        <v>44</v>
      </c>
      <c r="U14" s="13" t="s">
        <v>45</v>
      </c>
      <c r="V14" s="14" t="s">
        <v>24</v>
      </c>
      <c r="W14" s="14" t="s">
        <v>46</v>
      </c>
      <c r="X14" s="14" t="s">
        <v>47</v>
      </c>
      <c r="Y14" s="14" t="s">
        <v>48</v>
      </c>
      <c r="Z14" s="15" t="s">
        <v>49</v>
      </c>
      <c r="AA14" s="13" t="s">
        <v>50</v>
      </c>
      <c r="AB14" s="17"/>
      <c r="AC14" s="17" t="s">
        <v>51</v>
      </c>
      <c r="AD14" s="18"/>
      <c r="AE14" s="13" t="s">
        <v>52</v>
      </c>
      <c r="AF14" s="17"/>
      <c r="AG14" s="17" t="s">
        <v>53</v>
      </c>
      <c r="AH14" s="17"/>
      <c r="AI14" s="17" t="s">
        <v>54</v>
      </c>
      <c r="AJ14" s="19"/>
      <c r="AK14" s="16"/>
      <c r="AL14" s="103" t="s">
        <v>55</v>
      </c>
      <c r="AM14" s="104"/>
      <c r="AN14" s="14"/>
      <c r="AO14" s="103" t="s">
        <v>56</v>
      </c>
      <c r="AP14" s="104"/>
      <c r="AQ14" s="48" t="s">
        <v>57</v>
      </c>
      <c r="AR14" s="50" t="s">
        <v>58</v>
      </c>
      <c r="AS14" s="48" t="s">
        <v>59</v>
      </c>
      <c r="AT14" s="51" t="s">
        <v>60</v>
      </c>
      <c r="AU14" s="52" t="s">
        <v>26</v>
      </c>
      <c r="AV14" s="52" t="s">
        <v>61</v>
      </c>
      <c r="AW14" s="52" t="s">
        <v>62</v>
      </c>
      <c r="AX14" s="52" t="s">
        <v>49</v>
      </c>
      <c r="AY14" s="52" t="s">
        <v>63</v>
      </c>
      <c r="AZ14" s="47" t="s">
        <v>64</v>
      </c>
      <c r="BA14" s="47" t="s">
        <v>65</v>
      </c>
      <c r="BB14" s="47" t="s">
        <v>66</v>
      </c>
      <c r="BC14" s="48" t="s">
        <v>67</v>
      </c>
      <c r="BD14" s="99"/>
      <c r="BE14" s="80"/>
      <c r="BF14" s="102"/>
      <c r="BG14" s="2"/>
    </row>
    <row r="15" spans="1:59" ht="165.75" customHeight="1" thickBot="1">
      <c r="A15" s="115" t="s">
        <v>68</v>
      </c>
      <c r="B15" s="73" t="s">
        <v>218</v>
      </c>
      <c r="C15" s="73" t="s">
        <v>69</v>
      </c>
      <c r="D15" s="73" t="s">
        <v>70</v>
      </c>
      <c r="E15" s="73" t="s">
        <v>71</v>
      </c>
      <c r="F15" s="73" t="s">
        <v>72</v>
      </c>
      <c r="G15" s="73" t="str">
        <f>+IF(OR(D15&lt;&gt;"",E15&lt;&gt;"",F15&lt;&gt;""),CONCATENATE("Posibilidad de ",D15," por ",E15,"debido a que ",F15),"")</f>
        <v>Posibilidad de afectación económica por disminución en el recaudo debido a que no existe una política en donde se establezcan metas, frente a históricos en el recaudo.</v>
      </c>
      <c r="H15" s="73" t="s">
        <v>73</v>
      </c>
      <c r="I15" s="73" t="s">
        <v>74</v>
      </c>
      <c r="J15" s="73" t="s">
        <v>75</v>
      </c>
      <c r="K15" s="73" t="s">
        <v>76</v>
      </c>
      <c r="L15" s="73" t="s">
        <v>77</v>
      </c>
      <c r="M15" s="76">
        <f>+IF(K15="Máximo 2 veces",0.2,IF(K15="Entre 3 a 24 veces",0.4,IF(K15="Entre 24 a 500 veces",0.6,IF(K15="Entre 500 a 5000 veces",0.8,IF(K15="Mas de 5000 veces",1,"")))))</f>
        <v>0.6</v>
      </c>
      <c r="N15" s="73" t="str">
        <f>+IF(M15="","",IF(M15&gt;0.8,"Muy Alta",IF(AND(M15&lt;=0.8,M15&gt;0.6),"Alta",IF(AND(M15&lt;=0.6,M15&gt;0.4),"Media",IF(AND(M15&lt;=0.4,M15&gt;0.2),"Baja","Muy Baja")))))</f>
        <v>Media</v>
      </c>
      <c r="O15" s="76">
        <f>+IF(L15="Menor a 10 SMLMV o afectación a un área/proceso",0.2,IF(L15="Entre 10 y 50 SMLMV o afectación interna",0.4,IF(L15="Entre 50 y 100 SMLMV o afectación con algunos usuarios",0.6,IF(L15="Entre 100 y 500 SMLMV o fectación a nivel municipal/departamental",0.8,IF(L15="Mayor a 500 SMLMV o afectación nacional",1,"")))))</f>
        <v>0.8</v>
      </c>
      <c r="P15" s="114" t="str">
        <f>+IF(L15="Menor a 10 SMLMV o afectación a un área/proceso","Leve",IF(L15="Entre 10 y 50 SMLMV o afectación interna","Menor",IF(L15="Entre 50 y 100 SMLMV o afectación con algunos usuarios","Moderado",IF(L15="Entre 100 y 500 SMLMV o fectación a nivel municipal/departamental","Mayor",IF(L15="Mayor a 500 SMLMV o afectación nacional","Catastrófico","")))))</f>
        <v>Mayor</v>
      </c>
      <c r="Q15" s="73" t="str">
        <f>+IF(OR(K15="",L15=""),"",IF(AND(P15="Catastrófico",N15&lt;&gt;""),"Extremo",IF(AND(P15="Mayor",N15&lt;&gt;""),"Alto",IF(AND(N15="Muy Alta",O15&gt;0.1,O15&lt;0.7),"Alto",IF(AND(N15="Alta",P15="Moderado"),"Alto",IF(O15*M15&lt;0.1,"Bajo",IF(AND(N15="Alta",O15&lt;0.5),"Moderado",IF(AND(N15="Media",O15&lt;0.7),"Moderado",IF(AND(N15="Baja",OR(P15="Moderado",P15="Menor")),"Moderado",IF(AND(N15="Muy Baja",P15="Moderado"),"Moderado",))))))))))</f>
        <v>Alto</v>
      </c>
      <c r="R15" s="73" t="s">
        <v>78</v>
      </c>
      <c r="S15" s="73" t="s">
        <v>79</v>
      </c>
      <c r="T15" s="114"/>
      <c r="U15" s="20">
        <v>1</v>
      </c>
      <c r="V15" s="21" t="s">
        <v>80</v>
      </c>
      <c r="W15" s="22" t="s">
        <v>81</v>
      </c>
      <c r="X15" s="23" t="s">
        <v>82</v>
      </c>
      <c r="Y15" s="23" t="str">
        <f t="shared" ref="Y15:Y16" si="0">CONCATENATE(V15,W15,X15)</f>
        <v>La Dirección Financieravigila la labor de recaudo y el comportamiento de la cartera morosa activa , para contar con un diagnóstico actualizado</v>
      </c>
      <c r="Z15" s="21" t="s">
        <v>83</v>
      </c>
      <c r="AA15" s="24" t="s">
        <v>84</v>
      </c>
      <c r="AB15" s="25"/>
      <c r="AC15" s="24" t="s">
        <v>85</v>
      </c>
      <c r="AD15" s="25">
        <f t="shared" ref="AD15:AD29" si="1">+IF(AC15="","",IF(AC15="Automático",0.25,IF(AC15="Manual",0.15)))</f>
        <v>0.15</v>
      </c>
      <c r="AE15" s="24" t="s">
        <v>86</v>
      </c>
      <c r="AF15" s="25">
        <f t="shared" ref="AF15:AF29" si="2">+IF(AE15="","",IF(AE15="Documentado",0.5,IF(AE15="Sin documentar",0)))</f>
        <v>0.5</v>
      </c>
      <c r="AG15" s="24" t="s">
        <v>87</v>
      </c>
      <c r="AH15" s="25">
        <f t="shared" ref="AH15:AH29" si="3">+IF(AG15="","",IF(AG15="Continua",0.1,IF(AG15="Aleatoria",0.05)))</f>
        <v>0.1</v>
      </c>
      <c r="AI15" s="24" t="s">
        <v>88</v>
      </c>
      <c r="AJ15" s="25">
        <f t="shared" ref="AJ15:AJ29" si="4">+IF(AI15="","",IF(AI15="Con registro",0.05,IF(AI15="Sin registro",0)))</f>
        <v>0.05</v>
      </c>
      <c r="AK15" s="25">
        <f>+IF(M15="","",M15-(SUM(AB15,AD15,AF15,AH15,AJ15)*M15))</f>
        <v>0.12</v>
      </c>
      <c r="AL15" s="76">
        <f>+IF(M15="","",MIN(AK15:AK17))</f>
        <v>0</v>
      </c>
      <c r="AM15" s="73" t="str">
        <f>+IF(AL15="","",IF(AL15&gt;0.8,"Muy Alta",IF(AND(AL15&lt;=0.8,AL15&gt;0.6),"Alta",IF(AND(AL15&lt;=0.6,AL15&gt;0.4),"Media",IF(AND(AL15&lt;=0.4,AL15&gt;0.2),"Baja","Muy Baja")))))</f>
        <v>Muy Baja</v>
      </c>
      <c r="AN15" s="25">
        <f>+IF(OR(S15="",S15="No"),O15,O15-(O15*T15))</f>
        <v>0.8</v>
      </c>
      <c r="AO15" s="76">
        <f>+IF(L15="","",MIN(AN16:AN17))</f>
        <v>0.72</v>
      </c>
      <c r="AP15" s="119" t="str">
        <f>+IF(AO15="","",IF(AO15&gt;0.8,"Catastrófico",IF(AND(AO15&lt;=0.8,AO15&gt;0.6),"Mayor",IF(AND(AO15&lt;=0.6,AO15&gt;0.4),"Moderado",IF(AND(AO15&lt;=0.4,AO15&gt;0.2),"Menor","Leve")))))</f>
        <v>Mayor</v>
      </c>
      <c r="AQ15" s="123" t="str">
        <f>+IF(OR(AL15="",AO15=""),"",IF(AND(AP15="Catastrófico",AM15&lt;&gt;""),"Extremo",IF(AND(AP15="Mayor",AM15&lt;&gt;""),"Alto",IF(AND(AM15="Muy Alta",AO15&gt;0.1,AO15&lt;0.7),"Alto",IF(AND(AM15="Alta",AP15="Moderado"),"Alto",IF(AO15*AL15&lt;0.1,"Bajo",IF(AND(AM15="Alta",AO15&lt;0.5),"Moderado",IF(AND(AM15="Media",AO15&lt;0.7),"Moderado",IF(AND(AM15="Baja",OR(AP15="Moderado",AP15="Menor")),"Moderado",IF(AND(AM15="Muy Baja",AP15="Moderado"),"Moderado",))))))))))</f>
        <v>Alto</v>
      </c>
      <c r="AR15" s="111" t="s">
        <v>89</v>
      </c>
      <c r="AS15" s="112">
        <v>0</v>
      </c>
      <c r="AT15" s="68">
        <v>1</v>
      </c>
      <c r="AU15" s="53"/>
      <c r="AV15" s="53" t="s">
        <v>90</v>
      </c>
      <c r="AW15" s="54" t="s">
        <v>91</v>
      </c>
      <c r="AX15" s="53" t="s">
        <v>92</v>
      </c>
      <c r="AY15" s="53" t="s">
        <v>243</v>
      </c>
      <c r="AZ15" s="53" t="s">
        <v>93</v>
      </c>
      <c r="BA15" s="58"/>
      <c r="BB15" s="59"/>
      <c r="BC15" s="58" t="s">
        <v>244</v>
      </c>
      <c r="BD15" s="69" t="s">
        <v>245</v>
      </c>
      <c r="BE15" s="70">
        <v>45701</v>
      </c>
      <c r="BF15" s="139"/>
      <c r="BG15" s="27"/>
    </row>
    <row r="16" spans="1:59" ht="155.25" customHeight="1">
      <c r="A16" s="116"/>
      <c r="B16" s="74"/>
      <c r="C16" s="74"/>
      <c r="D16" s="74"/>
      <c r="E16" s="74"/>
      <c r="F16" s="74"/>
      <c r="G16" s="74"/>
      <c r="H16" s="74"/>
      <c r="I16" s="74"/>
      <c r="J16" s="74"/>
      <c r="K16" s="74"/>
      <c r="L16" s="74"/>
      <c r="M16" s="74"/>
      <c r="N16" s="74"/>
      <c r="O16" s="74"/>
      <c r="P16" s="74"/>
      <c r="Q16" s="74"/>
      <c r="R16" s="74"/>
      <c r="S16" s="74"/>
      <c r="T16" s="74"/>
      <c r="U16" s="28">
        <v>2</v>
      </c>
      <c r="V16" s="21" t="s">
        <v>94</v>
      </c>
      <c r="W16" s="29" t="s">
        <v>95</v>
      </c>
      <c r="X16" s="30" t="s">
        <v>96</v>
      </c>
      <c r="Y16" s="30" t="str">
        <f t="shared" si="0"/>
        <v>La Dirección Operativa de Actividades Transitorias - Grupo plazas de mercado y la Dirección Financiera - Gestión de Carterarealiza capacitaciones y/o sensibilizaciones a las personas involucradas en el proceso de recaudo , tanto de la entidad como de las diferentes plazas de mercado.</v>
      </c>
      <c r="Z16" s="23" t="s">
        <v>97</v>
      </c>
      <c r="AA16" s="31" t="s">
        <v>98</v>
      </c>
      <c r="AB16" s="32">
        <f t="shared" ref="AB16:AB29" si="5">+IF(AA16="","",IF(AA16="Preventivo",0.25,IF(AA16="Detectivo",0.15,IF(AA16="Correctivo",0.1,))))</f>
        <v>0.15</v>
      </c>
      <c r="AC16" s="33" t="s">
        <v>85</v>
      </c>
      <c r="AD16" s="32">
        <f t="shared" si="1"/>
        <v>0.15</v>
      </c>
      <c r="AE16" s="33" t="s">
        <v>86</v>
      </c>
      <c r="AF16" s="32">
        <f t="shared" si="2"/>
        <v>0.5</v>
      </c>
      <c r="AG16" s="33" t="s">
        <v>99</v>
      </c>
      <c r="AH16" s="32">
        <f t="shared" si="3"/>
        <v>0.05</v>
      </c>
      <c r="AI16" s="33" t="s">
        <v>88</v>
      </c>
      <c r="AJ16" s="32">
        <f t="shared" si="4"/>
        <v>0.05</v>
      </c>
      <c r="AK16" s="32">
        <f t="shared" ref="AK16:AK17" si="6">+IF(AK15="","",AK15-(SUM(AB16,AD16,AF16,AH16,AJ16)*AK15))</f>
        <v>1.1999999999999983E-2</v>
      </c>
      <c r="AL16" s="74"/>
      <c r="AM16" s="74"/>
      <c r="AN16" s="32">
        <f>+IF(AND(AA15="Correctivo",AA16="Correctivo",AA17="Correctivo"),AN15-(0.3*AN15),IF(AND(AA15="Correctivo",OR(AA16="Correctivo",AA17="Correctivo")),AN15-(0.2*AN15),IF(AND(AA16="Correctivo",OR(AA15="Correctivo",AA17="Correctivo")),AN15-(0.2*AN15),IF(AND(AA17="Correctivo",OR(AA16="Correctivo",AA15="Correctivo")),AN15-(0.2*AN15),IF(OR(AA15="Correctivo",AA16="Correctivo",AA17="Correctivo"),AN15-(0.1*AN15),AN15)))))</f>
        <v>0.72</v>
      </c>
      <c r="AO16" s="74"/>
      <c r="AP16" s="80"/>
      <c r="AQ16" s="121"/>
      <c r="AR16" s="74"/>
      <c r="AS16" s="80"/>
      <c r="AT16" s="144">
        <v>2</v>
      </c>
      <c r="AU16" s="146"/>
      <c r="AV16" s="146" t="s">
        <v>100</v>
      </c>
      <c r="AW16" s="146" t="s">
        <v>101</v>
      </c>
      <c r="AX16" s="146" t="s">
        <v>102</v>
      </c>
      <c r="AY16" s="146" t="s">
        <v>243</v>
      </c>
      <c r="AZ16" s="146" t="s">
        <v>103</v>
      </c>
      <c r="BA16" s="146"/>
      <c r="BB16" s="148"/>
      <c r="BC16" s="146" t="s">
        <v>244</v>
      </c>
      <c r="BD16" s="146" t="s">
        <v>245</v>
      </c>
      <c r="BE16" s="150">
        <v>45701</v>
      </c>
      <c r="BF16" s="140"/>
      <c r="BG16" s="27"/>
    </row>
    <row r="17" spans="1:59" ht="99" customHeight="1" thickBot="1">
      <c r="A17" s="117"/>
      <c r="B17" s="75"/>
      <c r="C17" s="75"/>
      <c r="D17" s="75"/>
      <c r="E17" s="75"/>
      <c r="F17" s="75"/>
      <c r="G17" s="75"/>
      <c r="H17" s="75"/>
      <c r="I17" s="75"/>
      <c r="J17" s="75"/>
      <c r="K17" s="75"/>
      <c r="L17" s="75"/>
      <c r="M17" s="75"/>
      <c r="N17" s="75"/>
      <c r="O17" s="75"/>
      <c r="P17" s="75"/>
      <c r="Q17" s="75"/>
      <c r="R17" s="75"/>
      <c r="S17" s="75"/>
      <c r="T17" s="75"/>
      <c r="U17" s="34">
        <v>3</v>
      </c>
      <c r="V17" s="35"/>
      <c r="W17" s="35"/>
      <c r="X17" s="35"/>
      <c r="Y17" s="35"/>
      <c r="Z17" s="36" t="s">
        <v>104</v>
      </c>
      <c r="AA17" s="37" t="s">
        <v>105</v>
      </c>
      <c r="AB17" s="38">
        <f t="shared" si="5"/>
        <v>0.25</v>
      </c>
      <c r="AC17" s="37" t="s">
        <v>85</v>
      </c>
      <c r="AD17" s="38">
        <f t="shared" si="1"/>
        <v>0.15</v>
      </c>
      <c r="AE17" s="37" t="s">
        <v>86</v>
      </c>
      <c r="AF17" s="38">
        <f t="shared" si="2"/>
        <v>0.5</v>
      </c>
      <c r="AG17" s="37" t="s">
        <v>99</v>
      </c>
      <c r="AH17" s="38">
        <f t="shared" si="3"/>
        <v>0.05</v>
      </c>
      <c r="AI17" s="37" t="s">
        <v>88</v>
      </c>
      <c r="AJ17" s="38">
        <f t="shared" si="4"/>
        <v>0.05</v>
      </c>
      <c r="AK17" s="38">
        <f t="shared" si="6"/>
        <v>0</v>
      </c>
      <c r="AL17" s="75"/>
      <c r="AM17" s="75"/>
      <c r="AN17" s="38"/>
      <c r="AO17" s="75"/>
      <c r="AP17" s="113"/>
      <c r="AQ17" s="122"/>
      <c r="AR17" s="75"/>
      <c r="AS17" s="113"/>
      <c r="AT17" s="145"/>
      <c r="AU17" s="147"/>
      <c r="AV17" s="147"/>
      <c r="AW17" s="147"/>
      <c r="AX17" s="147"/>
      <c r="AY17" s="147"/>
      <c r="AZ17" s="147"/>
      <c r="BA17" s="147"/>
      <c r="BB17" s="149"/>
      <c r="BC17" s="147"/>
      <c r="BD17" s="147"/>
      <c r="BE17" s="151"/>
      <c r="BF17" s="141"/>
      <c r="BG17" s="27"/>
    </row>
    <row r="18" spans="1:59" ht="149.25" customHeight="1" thickBot="1">
      <c r="A18" s="115" t="s">
        <v>106</v>
      </c>
      <c r="B18" s="73" t="s">
        <v>219</v>
      </c>
      <c r="C18" s="73" t="s">
        <v>107</v>
      </c>
      <c r="D18" s="73" t="s">
        <v>108</v>
      </c>
      <c r="E18" s="73" t="s">
        <v>109</v>
      </c>
      <c r="F18" s="73" t="s">
        <v>110</v>
      </c>
      <c r="G18" s="73" t="str">
        <f>+IF(OR(D18&lt;&gt;"",E18&lt;&gt;"",F18&lt;&gt;""),CONCATENATE("Posibilidad de ",D18," por ",E18," debido a ",F18),"")</f>
        <v xml:space="preserve">Posibilidad de afectación reputacional por  queja o reclamo de grupos de valor y personas interesadas, debido a deficiencias en la sistematización para la atención oportuna de los PQR </v>
      </c>
      <c r="H18" s="73" t="s">
        <v>111</v>
      </c>
      <c r="I18" s="73" t="s">
        <v>112</v>
      </c>
      <c r="J18" s="73" t="s">
        <v>113</v>
      </c>
      <c r="K18" s="73" t="s">
        <v>114</v>
      </c>
      <c r="L18" s="73" t="s">
        <v>115</v>
      </c>
      <c r="M18" s="76">
        <f>+IF(K18="Máximo 2 veces",0.2,IF(K18="Entre 3 a 24 veces",0.4,IF(K18="Entre 24 a 500 veces",0.6,IF(K18="Entre 500 a 5000 veces",0.8,IF(K18="Mas de 5000 veces",1,"")))))</f>
        <v>0.8</v>
      </c>
      <c r="N18" s="73" t="str">
        <f>+IF(M18="","",IF(M18&gt;0.8,"Muy Alta",IF(AND(M18&lt;=0.8,M18&gt;0.6),"Alta",IF(AND(M18&lt;=0.6,M18&gt;0.4),"Media",IF(AND(M18&lt;=0.4,M18&gt;0.2),"Baja","Muy Baja")))))</f>
        <v>Alta</v>
      </c>
      <c r="O18" s="76">
        <f>+IF(L18="Menor a 10 SMLMV o afectación a un área/proceso",0.2,IF(L18="Entre 10 y 50 SMLMV o afectación interna",0.4,IF(L18="Entre 50 y 100 SMLMV o afectación con algunos usuarios",0.6,IF(L18="Entre 100 y 500 SMLMV o fectación a nivel municipal/departamental",0.8,IF(L18="Mayor a 500 SMLMV o afectación nacional",1,"")))))</f>
        <v>0.6</v>
      </c>
      <c r="P18" s="114" t="str">
        <f>+IF(L18="Menor a 10 SMLMV o afectación a un área/proceso","Leve",IF(L18="Entre 10 y 50 SMLMV o afectación interna","Menor",IF(L18="Entre 50 y 100 SMLMV o afectación con algunos usuarios","Moderado",IF(L18="Entre 100 y 500 SMLMV o fectación a nivel municipal/departamental","Mayor",IF(L18="Mayor a 500 SMLMV o afectación nacional","Catastrófico","")))))</f>
        <v>Moderado</v>
      </c>
      <c r="Q18" s="73" t="str">
        <f>+IF(OR(K18="",L18=""),"",IF(AND(P18="Catastrófico",N18&lt;&gt;""),"Extremo",IF(AND(P18="Mayor",N18&lt;&gt;""),"Alto",IF(AND(N18="Muy Alta",O18&gt;0.1,O18&lt;0.7),"Alto",IF(AND(N18="Alta",P18="Moderado"),"Alto",IF(O18*M18&lt;0.1,"Bajo",IF(AND(N18="Alta",O18&lt;0.5),"Moderado",IF(AND(N18="Media",O18&lt;0.7),"Moderado",IF(AND(N18="Baja",OR(P18="Moderado",P18="Menor")),"Moderado",IF(AND(N18="Muy Baja",P18="Moderado"),"Moderado",))))))))))</f>
        <v>Alto</v>
      </c>
      <c r="R18" s="73" t="s">
        <v>78</v>
      </c>
      <c r="S18" s="73" t="s">
        <v>79</v>
      </c>
      <c r="T18" s="114"/>
      <c r="U18" s="20">
        <v>1</v>
      </c>
      <c r="V18" s="39" t="s">
        <v>116</v>
      </c>
      <c r="W18" s="39" t="s">
        <v>117</v>
      </c>
      <c r="X18" s="22" t="s">
        <v>118</v>
      </c>
      <c r="Y18" s="23" t="str">
        <f t="shared" ref="Y18:Y29" si="7">CONCATENATE(V18,W18,X18)</f>
        <v xml:space="preserve">La Dirección Operativa de Actividades Transitorias y sus grupos de trabajoMesas de trabajo con operadores y/o área de gestión tecnológica para realizar el diagnósticos de las fallasy poder dar tratamiento a las mismas </v>
      </c>
      <c r="Z18" s="39" t="s">
        <v>119</v>
      </c>
      <c r="AA18" s="24" t="s">
        <v>105</v>
      </c>
      <c r="AB18" s="25">
        <f t="shared" si="5"/>
        <v>0.25</v>
      </c>
      <c r="AC18" s="24" t="s">
        <v>85</v>
      </c>
      <c r="AD18" s="25">
        <f t="shared" si="1"/>
        <v>0.15</v>
      </c>
      <c r="AE18" s="24" t="s">
        <v>86</v>
      </c>
      <c r="AF18" s="25">
        <f t="shared" si="2"/>
        <v>0.5</v>
      </c>
      <c r="AG18" s="24" t="s">
        <v>87</v>
      </c>
      <c r="AH18" s="25">
        <f t="shared" si="3"/>
        <v>0.1</v>
      </c>
      <c r="AI18" s="24" t="s">
        <v>88</v>
      </c>
      <c r="AJ18" s="25">
        <f t="shared" si="4"/>
        <v>0.05</v>
      </c>
      <c r="AK18" s="25">
        <f>+IF(M18="","",M18-(SUM(AB18,AD18,AF18,AH18,AJ18)*M18))</f>
        <v>-4.0000000000000036E-2</v>
      </c>
      <c r="AL18" s="76">
        <f>+IF(M18="","",MIN(AK18:AK20))</f>
        <v>-4.0000000000000036E-2</v>
      </c>
      <c r="AM18" s="73" t="str">
        <f>+IF(AL18="","",IF(AL18&gt;0.8,"Muy Alta",IF(AND(AL18&lt;=0.8,AL18&gt;0.6),"Alta",IF(AND(AL18&lt;=0.6,AL18&gt;0.4),"Media",IF(AND(AL18&lt;=0.4,AL18&gt;0.2),"Baja","Muy Baja")))))</f>
        <v>Muy Baja</v>
      </c>
      <c r="AN18" s="25">
        <f>+IF(OR(S18="",S18="No"),O18,O18-(O18*T18))</f>
        <v>0.6</v>
      </c>
      <c r="AO18" s="76">
        <f>+IF(L18="","",MIN(AN19:AN20))</f>
        <v>0.48</v>
      </c>
      <c r="AP18" s="119" t="str">
        <f>+IF(AO18="","",IF(AO18&gt;0.8,"Catastrófico",IF(AND(AO18&lt;=0.8,AO18&gt;0.6),"Mayor",IF(AND(AO18&lt;=0.6,AO18&gt;0.4),"Moderado",IF(AND(AO18&lt;=0.4,AO18&gt;0.2),"Menor","Leve")))))</f>
        <v>Moderado</v>
      </c>
      <c r="AQ18" s="120" t="str">
        <f>+IF(OR(AL18="",AO18=""),"",IF(AND(AP18="Catastrófico",AM18&lt;&gt;""),"Extremo",IF(AND(AP18="Mayor",AM18&lt;&gt;""),"Alto",IF(AND(AM18="Muy Alta",AO18&gt;0.1,AO18&lt;0.7),"Alto",IF(AND(AM18="Alta",AP18="Moderado"),"Alto",IF(AO18*AL18&lt;0.1,"Bajo",IF(AND(AM18="Alta",AO18&lt;0.5),"Moderado",IF(AND(AM18="Media",AO18&lt;0.7),"Moderado",IF(AND(AM18="Baja",OR(AP18="Moderado",AP18="Menor")),"Moderado",IF(AND(AM18="Muy Baja",AP18="Moderado"),"Moderado",))))))))))</f>
        <v>Bajo</v>
      </c>
      <c r="AR18" s="73" t="s">
        <v>120</v>
      </c>
      <c r="AS18" s="114">
        <v>0.9</v>
      </c>
      <c r="AT18" s="71">
        <v>1</v>
      </c>
      <c r="AU18" s="49"/>
      <c r="AV18" s="49" t="s">
        <v>121</v>
      </c>
      <c r="AW18" s="49" t="s">
        <v>122</v>
      </c>
      <c r="AX18" s="49" t="s">
        <v>123</v>
      </c>
      <c r="AY18" s="49" t="str">
        <f>CONCATENATE(V18,AU18,AV17)</f>
        <v>La Dirección Operativa de Actividades Transitorias y sus grupos de trabajo</v>
      </c>
      <c r="AZ18" s="49" t="s">
        <v>124</v>
      </c>
      <c r="BA18" s="60"/>
      <c r="BB18" s="60"/>
      <c r="BC18" s="60" t="s">
        <v>244</v>
      </c>
      <c r="BD18" s="72" t="s">
        <v>245</v>
      </c>
      <c r="BE18" s="124">
        <v>45701</v>
      </c>
      <c r="BF18" s="132"/>
      <c r="BG18" s="27"/>
    </row>
    <row r="19" spans="1:59" ht="140.25" customHeight="1" thickBot="1">
      <c r="A19" s="116"/>
      <c r="B19" s="74"/>
      <c r="C19" s="74"/>
      <c r="D19" s="74"/>
      <c r="E19" s="74"/>
      <c r="F19" s="74"/>
      <c r="G19" s="74"/>
      <c r="H19" s="74"/>
      <c r="I19" s="74"/>
      <c r="J19" s="74"/>
      <c r="K19" s="74"/>
      <c r="L19" s="74"/>
      <c r="M19" s="74"/>
      <c r="N19" s="74"/>
      <c r="O19" s="74"/>
      <c r="P19" s="74"/>
      <c r="Q19" s="74"/>
      <c r="R19" s="74"/>
      <c r="S19" s="74"/>
      <c r="T19" s="74"/>
      <c r="U19" s="28">
        <v>2</v>
      </c>
      <c r="V19" s="21" t="s">
        <v>116</v>
      </c>
      <c r="W19" s="23" t="s">
        <v>125</v>
      </c>
      <c r="X19" s="23"/>
      <c r="Y19" s="23" t="str">
        <f t="shared" si="7"/>
        <v xml:space="preserve">La Dirección Operativa de Actividades Transitorias y sus grupos de trabajoControl y seguimiento a los PQR, pendiente y nuevos. </v>
      </c>
      <c r="Z19" s="23" t="s">
        <v>126</v>
      </c>
      <c r="AA19" s="33" t="s">
        <v>84</v>
      </c>
      <c r="AB19" s="32">
        <f t="shared" si="5"/>
        <v>0.1</v>
      </c>
      <c r="AC19" s="33" t="s">
        <v>85</v>
      </c>
      <c r="AD19" s="32">
        <f t="shared" si="1"/>
        <v>0.15</v>
      </c>
      <c r="AE19" s="33" t="s">
        <v>86</v>
      </c>
      <c r="AF19" s="32">
        <f t="shared" si="2"/>
        <v>0.5</v>
      </c>
      <c r="AG19" s="33" t="s">
        <v>99</v>
      </c>
      <c r="AH19" s="32">
        <f t="shared" si="3"/>
        <v>0.05</v>
      </c>
      <c r="AI19" s="33" t="s">
        <v>88</v>
      </c>
      <c r="AJ19" s="32">
        <f t="shared" si="4"/>
        <v>0.05</v>
      </c>
      <c r="AK19" s="32">
        <f t="shared" ref="AK19:AK20" si="8">+IF(AK18="","",AK18-(SUM(AB19,AD19,AF19,AH19,AJ19)*AK18))</f>
        <v>-5.9999999999999984E-3</v>
      </c>
      <c r="AL19" s="74"/>
      <c r="AM19" s="74"/>
      <c r="AN19" s="32">
        <f>+IF(AND(AA18="Correctivo",AA19="Correctivo",AA20="Correctivo"),AN18-(0.3*AN18),IF(AND(AA18="Correctivo",OR(AA19="Correctivo",AA20="Correctivo")),AN18-(0.2*AN18),IF(AND(AA19="Correctivo",OR(AA18="Correctivo",AA20="Correctivo")),AN18-(0.2*AN18),IF(AND(AA20="Correctivo",OR(AA19="Correctivo",AA18="Correctivo")),AN18-(0.2*AN18),IF(OR(AA18="Correctivo",AA19="Correctivo",AA20="Correctivo"),AN18-(0.1*AN18),AN18)))))</f>
        <v>0.48</v>
      </c>
      <c r="AO19" s="74"/>
      <c r="AP19" s="80"/>
      <c r="AQ19" s="121"/>
      <c r="AR19" s="74"/>
      <c r="AS19" s="74"/>
      <c r="AT19" s="43">
        <v>2</v>
      </c>
      <c r="AU19" s="46"/>
      <c r="AV19" s="46" t="s">
        <v>127</v>
      </c>
      <c r="AW19" s="46" t="s">
        <v>101</v>
      </c>
      <c r="AX19" s="46" t="s">
        <v>128</v>
      </c>
      <c r="AY19" s="46" t="s">
        <v>129</v>
      </c>
      <c r="AZ19" s="46" t="s">
        <v>130</v>
      </c>
      <c r="BA19" s="46"/>
      <c r="BB19" s="46"/>
      <c r="BC19" s="46" t="s">
        <v>244</v>
      </c>
      <c r="BD19" s="26" t="s">
        <v>245</v>
      </c>
      <c r="BE19" s="125"/>
      <c r="BF19" s="128"/>
      <c r="BG19" s="27"/>
    </row>
    <row r="20" spans="1:59" ht="120" customHeight="1" thickBot="1">
      <c r="A20" s="117"/>
      <c r="B20" s="75"/>
      <c r="C20" s="75"/>
      <c r="D20" s="75"/>
      <c r="E20" s="75"/>
      <c r="F20" s="75"/>
      <c r="G20" s="75"/>
      <c r="H20" s="75"/>
      <c r="I20" s="75"/>
      <c r="J20" s="75"/>
      <c r="K20" s="75"/>
      <c r="L20" s="75"/>
      <c r="M20" s="75"/>
      <c r="N20" s="75"/>
      <c r="O20" s="75"/>
      <c r="P20" s="75"/>
      <c r="Q20" s="75"/>
      <c r="R20" s="75"/>
      <c r="S20" s="75"/>
      <c r="T20" s="75"/>
      <c r="U20" s="34">
        <v>3</v>
      </c>
      <c r="V20" s="21" t="s">
        <v>116</v>
      </c>
      <c r="W20" s="36" t="s">
        <v>131</v>
      </c>
      <c r="X20" s="36" t="s">
        <v>132</v>
      </c>
      <c r="Y20" s="36" t="str">
        <f t="shared" si="7"/>
        <v xml:space="preserve">La Dirección Operativa de Actividades Transitorias y sus grupos de trabajoRealizará el control de los cronogramas de trabajo y el cumplimiento en la atención de los PQRpara medir los niveles de eficiencia y efectividad en la prestación de los servicios </v>
      </c>
      <c r="Z20" s="36" t="s">
        <v>133</v>
      </c>
      <c r="AA20" s="37" t="s">
        <v>84</v>
      </c>
      <c r="AB20" s="38">
        <f t="shared" si="5"/>
        <v>0.1</v>
      </c>
      <c r="AC20" s="37" t="s">
        <v>85</v>
      </c>
      <c r="AD20" s="38">
        <f t="shared" si="1"/>
        <v>0.15</v>
      </c>
      <c r="AE20" s="37" t="s">
        <v>86</v>
      </c>
      <c r="AF20" s="38">
        <f t="shared" si="2"/>
        <v>0.5</v>
      </c>
      <c r="AG20" s="37" t="s">
        <v>87</v>
      </c>
      <c r="AH20" s="38">
        <f t="shared" si="3"/>
        <v>0.1</v>
      </c>
      <c r="AI20" s="37" t="s">
        <v>88</v>
      </c>
      <c r="AJ20" s="38">
        <f t="shared" si="4"/>
        <v>0.05</v>
      </c>
      <c r="AK20" s="38">
        <f t="shared" si="8"/>
        <v>-5.9999999999999984E-4</v>
      </c>
      <c r="AL20" s="75"/>
      <c r="AM20" s="75"/>
      <c r="AN20" s="38">
        <f>+IF(R18="Evitar",#REF!-(#REF!*0.1),MIN(AN19))</f>
        <v>0.48</v>
      </c>
      <c r="AO20" s="75"/>
      <c r="AP20" s="113"/>
      <c r="AQ20" s="122"/>
      <c r="AR20" s="75"/>
      <c r="AS20" s="75"/>
      <c r="AT20" s="44">
        <v>3</v>
      </c>
      <c r="AU20" s="62"/>
      <c r="AV20" s="62" t="s">
        <v>100</v>
      </c>
      <c r="AW20" s="62" t="s">
        <v>101</v>
      </c>
      <c r="AX20" s="62" t="s">
        <v>134</v>
      </c>
      <c r="AY20" s="62" t="s">
        <v>129</v>
      </c>
      <c r="AZ20" s="62" t="s">
        <v>135</v>
      </c>
      <c r="BA20" s="62"/>
      <c r="BB20" s="62"/>
      <c r="BC20" s="62" t="s">
        <v>244</v>
      </c>
      <c r="BD20" s="63" t="s">
        <v>245</v>
      </c>
      <c r="BE20" s="126"/>
      <c r="BF20" s="128"/>
      <c r="BG20" s="27"/>
    </row>
    <row r="21" spans="1:59" ht="115.5" customHeight="1" thickBot="1">
      <c r="A21" s="115" t="s">
        <v>136</v>
      </c>
      <c r="B21" s="73" t="s">
        <v>143</v>
      </c>
      <c r="C21" s="73" t="s">
        <v>144</v>
      </c>
      <c r="D21" s="73" t="s">
        <v>137</v>
      </c>
      <c r="E21" s="73" t="s">
        <v>145</v>
      </c>
      <c r="F21" s="73" t="s">
        <v>146</v>
      </c>
      <c r="G21" s="73" t="str">
        <f>+IF(OR(D21&lt;&gt;"",E21&lt;&gt;"",F21&lt;&gt;""),CONCATENATE("Posibilidad de ",D21," por ",E21," debido a ",F21),"")</f>
        <v xml:space="preserve">Posibilidad de afectación económica y reputacional por disminución de los ingresos y  reclamos de personas interesadas y grupos de valor, debido a obstáculos y entorpecimiento en los procesos de recaudo  </v>
      </c>
      <c r="H21" s="73" t="s">
        <v>147</v>
      </c>
      <c r="I21" s="73" t="s">
        <v>112</v>
      </c>
      <c r="J21" s="73" t="s">
        <v>138</v>
      </c>
      <c r="K21" s="73" t="s">
        <v>76</v>
      </c>
      <c r="L21" s="73" t="s">
        <v>115</v>
      </c>
      <c r="M21" s="76">
        <f>+IF(K21="Máximo 2 veces",0.2,IF(K21="Entre 3 a 24 veces",0.4,IF(K21="Entre 24 a 500 veces",0.6,IF(K21="Entre 500 a 5000 veces",0.8,IF(K21="Mas de 5000 veces",1,"")))))</f>
        <v>0.6</v>
      </c>
      <c r="N21" s="73" t="str">
        <f>+IF(M21="","",IF(M21&gt;0.8,"Muy Alta",IF(AND(M21&lt;=0.8,M21&gt;0.6),"Alta",IF(AND(M21&lt;=0.6,M21&gt;0.4),"Media",IF(AND(M21&lt;=0.4,M21&gt;0.2),"Baja","Muy Baja")))))</f>
        <v>Media</v>
      </c>
      <c r="O21" s="76">
        <f>+IF(L21="Menor a 10 SMLMV o afectación a un área/proceso",0.2,IF(L21="Entre 10 y 50 SMLMV o afectación interna",0.4,IF(L21="Entre 50 y 100 SMLMV o afectación con algunos usuarios",0.6,IF(L21="Entre 100 y 500 SMLMV o fectación a nivel municipal/departamental",0.8,IF(L21="Mayor a 500 SMLMV o afectación nacional",1,"")))))</f>
        <v>0.6</v>
      </c>
      <c r="P21" s="114" t="str">
        <f>+IF(L21="Menor a 10 SMLMV o afectación a un área/proceso","Leve",IF(L21="Entre 10 y 50 SMLMV o afectación interna","Menor",IF(L21="Entre 50 y 100 SMLMV o afectación con algunos usuarios","Moderado",IF(L21="Entre 100 y 500 SMLMV o fectación a nivel municipal/departamental","Mayor",IF(L21="Mayor a 500 SMLMV o afectación nacional","Catastrófico","")))))</f>
        <v>Moderado</v>
      </c>
      <c r="Q21" s="73" t="str">
        <f>+IF(OR(K21="",L21=""),"",IF(AND(P21="Catastrófico",N21&lt;&gt;""),"Extremo",IF(AND(P21="Mayor",N21&lt;&gt;""),"Alto",IF(AND(N21="Muy Alta",O21&gt;0.1,O21&lt;0.7),"Alto",IF(AND(N21="Alta",P21="Moderado"),"Alto",IF(O21*M21&lt;0.1,"Bajo",IF(AND(N21="Alta",O21&lt;0.5),"Moderado",IF(AND(N21="Media",O21&lt;0.7),"Moderado",IF(AND(N21="Baja",OR(P21="Moderado",P21="Menor")),"Moderado",IF(AND(N21="Muy Baja",P21="Moderado"),"Moderado",))))))))))</f>
        <v>Moderado</v>
      </c>
      <c r="R21" s="73" t="s">
        <v>139</v>
      </c>
      <c r="S21" s="73" t="s">
        <v>79</v>
      </c>
      <c r="T21" s="114"/>
      <c r="U21" s="20">
        <v>1</v>
      </c>
      <c r="V21" s="21" t="s">
        <v>148</v>
      </c>
      <c r="W21" s="21" t="s">
        <v>149</v>
      </c>
      <c r="X21" s="21" t="s">
        <v>150</v>
      </c>
      <c r="Y21" s="21" t="str">
        <f t="shared" si="7"/>
        <v xml:space="preserve">La Dirección Operativa de Actividades Transitorias - Grupo Plazas de mercado dará traslado a la oficina de control único disciplinario y/o a las entidades competentes para que se inicien los procesos de investigación y sanción en caso de evidenciarse alguna falta en los procesos de recaudo. </v>
      </c>
      <c r="Z21" s="21" t="s">
        <v>151</v>
      </c>
      <c r="AA21" s="24" t="s">
        <v>98</v>
      </c>
      <c r="AB21" s="25">
        <f t="shared" si="5"/>
        <v>0.15</v>
      </c>
      <c r="AC21" s="24" t="s">
        <v>85</v>
      </c>
      <c r="AD21" s="25">
        <f t="shared" si="1"/>
        <v>0.15</v>
      </c>
      <c r="AE21" s="24" t="s">
        <v>86</v>
      </c>
      <c r="AF21" s="25">
        <f t="shared" si="2"/>
        <v>0.5</v>
      </c>
      <c r="AG21" s="24" t="s">
        <v>99</v>
      </c>
      <c r="AH21" s="25">
        <f t="shared" si="3"/>
        <v>0.05</v>
      </c>
      <c r="AI21" s="24" t="s">
        <v>88</v>
      </c>
      <c r="AJ21" s="25">
        <f t="shared" si="4"/>
        <v>0.05</v>
      </c>
      <c r="AK21" s="25">
        <f>+IF(M21="","",M21-(SUM(AB21,AD21,AF21,AH21,AJ21)*M21))</f>
        <v>5.9999999999999942E-2</v>
      </c>
      <c r="AL21" s="76">
        <f>+IF(M21="","",MIN(AK21:AK23))</f>
        <v>1.4999999999999979E-3</v>
      </c>
      <c r="AM21" s="73" t="str">
        <f>+IF(AL21="","",IF(AL21&gt;0.8,"Muy Alta",IF(AND(AL21&lt;=0.8,AL21&gt;0.6),"Alta",IF(AND(AL21&lt;=0.6,AL21&gt;0.4),"Media",IF(AND(AL21&lt;=0.4,AL21&gt;0.2),"Baja","Muy Baja")))))</f>
        <v>Muy Baja</v>
      </c>
      <c r="AN21" s="25">
        <f>+IF(OR(S21="",S21="No"),O21,O21-(O21*T21))</f>
        <v>0.6</v>
      </c>
      <c r="AO21" s="76">
        <f>+IF(L21="","",MIN(AN22:AN23))</f>
        <v>0.6</v>
      </c>
      <c r="AP21" s="119" t="str">
        <f>+IF(AO21="","",IF(AO21&gt;0.8,"Catastrófico",IF(AND(AO21&lt;=0.8,AO21&gt;0.6),"Mayor",IF(AND(AO21&lt;=0.6,AO21&gt;0.4),"Moderado",IF(AND(AO21&lt;=0.4,AO21&gt;0.2),"Menor","Leve")))))</f>
        <v>Moderado</v>
      </c>
      <c r="AQ21" s="120" t="str">
        <f>+IF(OR(AL21="",AO21=""),"",IF(AND(AP21="Catastrófico",AM21&lt;&gt;""),"Extremo",IF(AND(AP21="Mayor",AM21&lt;&gt;""),"Alto",IF(AND(AM21="Muy Alta",AO21&gt;0.1,AO21&lt;0.7),"Alto",IF(AND(AM21="Alta",AP21="Moderado"),"Alto",IF(AO21*AL21&lt;0.1,"Bajo",IF(AND(AM21="Alta",AO21&lt;0.5),"Moderado",IF(AND(AM21="Media",AO21&lt;0.7),"Moderado",IF(AND(AM21="Baja",OR(AP21="Moderado",AP21="Menor")),"Moderado",IF(AND(AM21="Muy Baja",AP21="Moderado"),"Moderado",))))))))))</f>
        <v>Bajo</v>
      </c>
      <c r="AR21" s="133" t="s">
        <v>152</v>
      </c>
      <c r="AS21" s="135">
        <v>1</v>
      </c>
      <c r="AT21" s="43">
        <v>1</v>
      </c>
      <c r="AU21" s="65"/>
      <c r="AV21" s="55" t="s">
        <v>141</v>
      </c>
      <c r="AW21" s="55" t="s">
        <v>101</v>
      </c>
      <c r="AX21" s="55" t="s">
        <v>153</v>
      </c>
      <c r="AY21" s="55" t="s">
        <v>247</v>
      </c>
      <c r="AZ21" s="55" t="s">
        <v>154</v>
      </c>
      <c r="BA21" s="111"/>
      <c r="BB21" s="111"/>
      <c r="BC21" s="112" t="s">
        <v>246</v>
      </c>
      <c r="BD21" s="111" t="s">
        <v>244</v>
      </c>
      <c r="BE21" s="124">
        <v>45701</v>
      </c>
      <c r="BF21" s="130"/>
      <c r="BG21" s="27"/>
    </row>
    <row r="22" spans="1:59" ht="127.5" customHeight="1" thickBot="1">
      <c r="A22" s="116"/>
      <c r="B22" s="74"/>
      <c r="C22" s="74"/>
      <c r="D22" s="74"/>
      <c r="E22" s="74"/>
      <c r="F22" s="74"/>
      <c r="G22" s="74"/>
      <c r="H22" s="74"/>
      <c r="I22" s="74"/>
      <c r="J22" s="74"/>
      <c r="K22" s="74"/>
      <c r="L22" s="74"/>
      <c r="M22" s="74"/>
      <c r="N22" s="74"/>
      <c r="O22" s="74"/>
      <c r="P22" s="74"/>
      <c r="Q22" s="74"/>
      <c r="R22" s="74"/>
      <c r="S22" s="74"/>
      <c r="T22" s="74"/>
      <c r="U22" s="28">
        <v>2</v>
      </c>
      <c r="V22" s="21" t="s">
        <v>148</v>
      </c>
      <c r="W22" s="23" t="s">
        <v>155</v>
      </c>
      <c r="X22" s="23" t="s">
        <v>156</v>
      </c>
      <c r="Y22" s="23" t="str">
        <f t="shared" si="7"/>
        <v xml:space="preserve">La Dirección Operativa de Actividades Transitorias - Grupo Plazas de mercado desarrollará jornadas de sensibilización a las personas interesadas y funcionarios encargados de los procesos de recaudo, sobre canales autorizados de recaudo, estrategias anticorrupción y principios rectores de la función pública . </v>
      </c>
      <c r="Z22" s="23" t="s">
        <v>157</v>
      </c>
      <c r="AA22" s="33" t="s">
        <v>105</v>
      </c>
      <c r="AB22" s="32">
        <f t="shared" si="5"/>
        <v>0.25</v>
      </c>
      <c r="AC22" s="33" t="s">
        <v>85</v>
      </c>
      <c r="AD22" s="32">
        <f t="shared" si="1"/>
        <v>0.15</v>
      </c>
      <c r="AE22" s="33" t="s">
        <v>140</v>
      </c>
      <c r="AF22" s="32">
        <f t="shared" si="2"/>
        <v>0</v>
      </c>
      <c r="AG22" s="33" t="s">
        <v>99</v>
      </c>
      <c r="AH22" s="32">
        <f t="shared" si="3"/>
        <v>0.05</v>
      </c>
      <c r="AI22" s="33" t="s">
        <v>88</v>
      </c>
      <c r="AJ22" s="32">
        <f t="shared" si="4"/>
        <v>0.05</v>
      </c>
      <c r="AK22" s="32">
        <f t="shared" ref="AK22:AK23" si="9">+IF(AK21="","",AK21-(SUM(AB22,AD22,AF22,AH22,AJ22)*AK21))</f>
        <v>2.9999999999999971E-2</v>
      </c>
      <c r="AL22" s="74"/>
      <c r="AM22" s="74"/>
      <c r="AN22" s="32">
        <f t="shared" ref="AN22:AN23" si="10">+IF(AND(AA21="Correctivo",AA22="Correctivo",AA23="Correctivo"),AN21-(0.3*AN21),IF(AND(AA21="Correctivo",OR(AA22="Correctivo",AA23="Correctivo")),AN21-(0.2*AN21),IF(AND(AA22="Correctivo",OR(AA21="Correctivo",AA23="Correctivo")),AN21-(0.2*AN21),IF(AND(AA23="Correctivo",OR(AA22="Correctivo",AA21="Correctivo")),AN21-(0.2*AN21),IF(OR(AA21="Correctivo",AA22="Correctivo",AA23="Correctivo"),AN21-(0.1*AN21),AN21)))))</f>
        <v>0.6</v>
      </c>
      <c r="AO22" s="74"/>
      <c r="AP22" s="80"/>
      <c r="AQ22" s="121"/>
      <c r="AR22" s="74"/>
      <c r="AS22" s="74"/>
      <c r="AT22" s="43">
        <v>2</v>
      </c>
      <c r="AU22" s="66"/>
      <c r="AV22" s="23" t="s">
        <v>141</v>
      </c>
      <c r="AW22" s="23" t="s">
        <v>101</v>
      </c>
      <c r="AX22" s="23" t="s">
        <v>158</v>
      </c>
      <c r="AY22" s="23" t="s">
        <v>247</v>
      </c>
      <c r="AZ22" s="23" t="s">
        <v>159</v>
      </c>
      <c r="BA22" s="108"/>
      <c r="BB22" s="108"/>
      <c r="BC22" s="142"/>
      <c r="BD22" s="108"/>
      <c r="BE22" s="125"/>
      <c r="BF22" s="128"/>
      <c r="BG22" s="27"/>
    </row>
    <row r="23" spans="1:59" ht="107.25" customHeight="1" thickBot="1">
      <c r="A23" s="117"/>
      <c r="B23" s="75"/>
      <c r="C23" s="75"/>
      <c r="D23" s="75"/>
      <c r="E23" s="75"/>
      <c r="F23" s="75"/>
      <c r="G23" s="75"/>
      <c r="H23" s="75"/>
      <c r="I23" s="75"/>
      <c r="J23" s="75"/>
      <c r="K23" s="75"/>
      <c r="L23" s="75"/>
      <c r="M23" s="75"/>
      <c r="N23" s="75"/>
      <c r="O23" s="75"/>
      <c r="P23" s="75"/>
      <c r="Q23" s="75"/>
      <c r="R23" s="75"/>
      <c r="S23" s="75"/>
      <c r="T23" s="75"/>
      <c r="U23" s="34">
        <v>3</v>
      </c>
      <c r="V23" s="21" t="s">
        <v>148</v>
      </c>
      <c r="W23" s="36" t="s">
        <v>160</v>
      </c>
      <c r="X23" s="36" t="s">
        <v>161</v>
      </c>
      <c r="Y23" s="36" t="str">
        <f>CONCATENATE(V23,W23,X23)</f>
        <v xml:space="preserve">La Dirección Operativa de Actividades Transitorias - Grupo Plazas de mercado realizará el control de la facturación y el recaudo mensualizado identificando puntos críticos </v>
      </c>
      <c r="Z23" s="23" t="s">
        <v>162</v>
      </c>
      <c r="AA23" s="37" t="s">
        <v>98</v>
      </c>
      <c r="AB23" s="38">
        <f t="shared" si="5"/>
        <v>0.15</v>
      </c>
      <c r="AC23" s="37" t="s">
        <v>85</v>
      </c>
      <c r="AD23" s="38">
        <f t="shared" si="1"/>
        <v>0.15</v>
      </c>
      <c r="AE23" s="37" t="s">
        <v>86</v>
      </c>
      <c r="AF23" s="38">
        <f t="shared" si="2"/>
        <v>0.5</v>
      </c>
      <c r="AG23" s="37" t="s">
        <v>87</v>
      </c>
      <c r="AH23" s="38">
        <f t="shared" si="3"/>
        <v>0.1</v>
      </c>
      <c r="AI23" s="37" t="s">
        <v>88</v>
      </c>
      <c r="AJ23" s="38">
        <f t="shared" si="4"/>
        <v>0.05</v>
      </c>
      <c r="AK23" s="38">
        <f t="shared" si="9"/>
        <v>1.4999999999999979E-3</v>
      </c>
      <c r="AL23" s="75"/>
      <c r="AM23" s="75"/>
      <c r="AN23" s="32">
        <f t="shared" si="10"/>
        <v>0.6</v>
      </c>
      <c r="AO23" s="75"/>
      <c r="AP23" s="113"/>
      <c r="AQ23" s="122"/>
      <c r="AR23" s="134"/>
      <c r="AS23" s="134"/>
      <c r="AT23" s="43">
        <v>3</v>
      </c>
      <c r="AU23" s="67"/>
      <c r="AV23" s="57" t="s">
        <v>141</v>
      </c>
      <c r="AW23" s="57" t="s">
        <v>101</v>
      </c>
      <c r="AX23" s="57" t="s">
        <v>163</v>
      </c>
      <c r="AY23" s="57" t="s">
        <v>247</v>
      </c>
      <c r="AZ23" s="57" t="s">
        <v>164</v>
      </c>
      <c r="BA23" s="138"/>
      <c r="BB23" s="138"/>
      <c r="BC23" s="143"/>
      <c r="BD23" s="138"/>
      <c r="BE23" s="126"/>
      <c r="BF23" s="131"/>
      <c r="BG23" s="27"/>
    </row>
    <row r="24" spans="1:59" ht="120" customHeight="1" thickBot="1">
      <c r="A24" s="115" t="s">
        <v>142</v>
      </c>
      <c r="B24" s="73" t="s">
        <v>166</v>
      </c>
      <c r="C24" s="73" t="s">
        <v>144</v>
      </c>
      <c r="D24" s="73" t="s">
        <v>137</v>
      </c>
      <c r="E24" s="73" t="s">
        <v>167</v>
      </c>
      <c r="F24" s="73" t="s">
        <v>168</v>
      </c>
      <c r="G24" s="73" t="str">
        <f>+IF(OR(D24&lt;&gt;"",E24&lt;&gt;"",F24&lt;&gt;""),CONCATENATE("Posibilidad de ",D24," por ",E24," debido a ",F24),"")</f>
        <v xml:space="preserve">Posibilidad de afectación económica y reputacional por ausentismo laboral  debido a  accidentes de trabajo del personal operativo. </v>
      </c>
      <c r="H24" s="73" t="s">
        <v>169</v>
      </c>
      <c r="I24" s="73" t="s">
        <v>170</v>
      </c>
      <c r="J24" s="73" t="s">
        <v>138</v>
      </c>
      <c r="K24" s="73" t="s">
        <v>76</v>
      </c>
      <c r="L24" s="73" t="s">
        <v>171</v>
      </c>
      <c r="M24" s="76">
        <f>+IF(K24="Máximo 2 veces",0.2,IF(K24="Entre 3 a 24 veces",0.4,IF(K24="Entre 24 a 500 veces",0.6,IF(K24="Entre 500 a 5000 veces",0.8,IF(K24="Mas de 5000 veces",1,"")))))</f>
        <v>0.6</v>
      </c>
      <c r="N24" s="73" t="str">
        <f>+IF(M24="","",IF(M24&gt;0.8,"Muy Alta",IF(AND(M24&lt;=0.8,M24&gt;0.6),"Alta",IF(AND(M24&lt;=0.6,M24&gt;0.4),"Media",IF(AND(M24&lt;=0.4,M24&gt;0.2),"Baja","Muy Baja")))))</f>
        <v>Media</v>
      </c>
      <c r="O24" s="76">
        <f>+IF(L24="Menor a 10 SMLMV o afectación a un área/proceso",0.2,IF(L24="Entre 10 y 50 SMLMV o afectación interna",0.4,IF(L24="Entre 50 y 100 SMLMV o afectación con algunos usuarios",0.6,IF(L24="Entre 100 y 500 SMLMV o fectación a nivel municipal/departamental",0.8,IF(L24="Mayor a 500 SMLMV o afectación nacional",1,"")))))</f>
        <v>0.4</v>
      </c>
      <c r="P24" s="114" t="str">
        <f>+IF(L24="Menor a 10 SMLMV o afectación a un área/proceso","Leve",IF(L24="Entre 10 y 50 SMLMV o afectación interna","Menor",IF(L24="Entre 50 y 100 SMLMV o afectación con algunos usuarios","Moderado",IF(L24="Entre 100 y 500 SMLMV o fectación a nivel municipal/departamental","Mayor",IF(L24="Mayor a 500 SMLMV o afectación nacional","Catastrófico","")))))</f>
        <v>Menor</v>
      </c>
      <c r="Q24" s="73" t="str">
        <f>+IF(OR(K24="",L24=""),"",IF(AND(P24="Catastrófico",N24&lt;&gt;""),"Extremo",IF(AND(P24="Mayor",N24&lt;&gt;""),"Alto",IF(AND(N24="Muy Alta",O24&gt;0.1,O24&lt;0.7),"Alto",IF(AND(N24="Alta",P24="Moderado"),"Alto",IF(O24*M24&lt;0.1,"Bajo",IF(AND(N24="Alta",O24&lt;0.5),"Moderado",IF(AND(N24="Media",O24&lt;0.7),"Moderado",IF(AND(N24="Baja",OR(P24="Moderado",P24="Menor")),"Moderado",IF(AND(N24="Muy Baja",P24="Moderado"),"Moderado",))))))))))</f>
        <v>Moderado</v>
      </c>
      <c r="R24" s="73" t="s">
        <v>78</v>
      </c>
      <c r="S24" s="73" t="s">
        <v>79</v>
      </c>
      <c r="T24" s="114"/>
      <c r="U24" s="20">
        <v>1</v>
      </c>
      <c r="V24" s="21" t="s">
        <v>172</v>
      </c>
      <c r="W24" s="21" t="s">
        <v>173</v>
      </c>
      <c r="X24" s="21" t="s">
        <v>174</v>
      </c>
      <c r="Y24" s="21" t="str">
        <f t="shared" si="7"/>
        <v xml:space="preserve">La Dirección Operativa de Actividades Transitorias Solicitará a la dirección administrativa capacitación permanente a trabajadores  en la prevención de accidente laborales con el fin de reducir el número de eventos al año. </v>
      </c>
      <c r="Z24" s="21" t="s">
        <v>175</v>
      </c>
      <c r="AA24" s="24" t="s">
        <v>105</v>
      </c>
      <c r="AB24" s="25">
        <f t="shared" si="5"/>
        <v>0.25</v>
      </c>
      <c r="AC24" s="24" t="s">
        <v>85</v>
      </c>
      <c r="AD24" s="25">
        <f t="shared" si="1"/>
        <v>0.15</v>
      </c>
      <c r="AE24" s="24" t="s">
        <v>140</v>
      </c>
      <c r="AF24" s="25">
        <f t="shared" si="2"/>
        <v>0</v>
      </c>
      <c r="AG24" s="24" t="s">
        <v>87</v>
      </c>
      <c r="AH24" s="25">
        <f t="shared" si="3"/>
        <v>0.1</v>
      </c>
      <c r="AI24" s="24" t="s">
        <v>88</v>
      </c>
      <c r="AJ24" s="25">
        <f t="shared" si="4"/>
        <v>0.05</v>
      </c>
      <c r="AK24" s="25">
        <f>+IF(M24="","",M24-(SUM(AB24,AD24,AF24,AH24,AJ24)*M24))</f>
        <v>0.26999999999999996</v>
      </c>
      <c r="AL24" s="76">
        <f>+IF(M24="","",MIN(AK24:AK26))</f>
        <v>-6.750000000000006E-3</v>
      </c>
      <c r="AM24" s="73" t="str">
        <f>+IF(AL24="","",IF(AL24&gt;0.8,"Muy Alta",IF(AND(AL24&lt;=0.8,AL24&gt;0.6),"Alta",IF(AND(AL24&lt;=0.6,AL24&gt;0.4),"Media",IF(AND(AL24&lt;=0.4,AL24&gt;0.2),"Baja","Muy Baja")))))</f>
        <v>Muy Baja</v>
      </c>
      <c r="AN24" s="25">
        <f>+IF(OR(S24="",S24="No"),O24,O24-(O24*T24))</f>
        <v>0.4</v>
      </c>
      <c r="AO24" s="76">
        <f>+IF(L24="","",MIN(AN25:AN26))</f>
        <v>0.4</v>
      </c>
      <c r="AP24" s="119" t="str">
        <f>+IF(AO24="","",IF(AO24&gt;0.8,"Catastrófico",IF(AND(AO24&lt;=0.8,AO24&gt;0.6),"Mayor",IF(AND(AO24&lt;=0.6,AO24&gt;0.4),"Moderado",IF(AND(AO24&lt;=0.4,AO24&gt;0.2),"Menor","Leve")))))</f>
        <v>Menor</v>
      </c>
      <c r="AQ24" s="120" t="str">
        <f>+IF(OR(AL24="",AO24=""),"",IF(AND(AP24="Catastrófico",AM24&lt;&gt;""),"Extremo",IF(AND(AP24="Mayor",AM24&lt;&gt;""),"Alto",IF(AND(AM24="Muy Alta",AO24&gt;0.1,AO24&lt;0.7),"Alto",IF(AND(AM24="Alta",AP24="Moderado"),"Alto",IF(AO24*AL24&lt;0.1,"Bajo",IF(AND(AM24="Alta",AO24&lt;0.5),"Moderado",IF(AND(AM24="Media",AO24&lt;0.7),"Moderado",IF(AND(AM24="Baja",OR(AP24="Moderado",AP24="Menor")),"Moderado",IF(AND(AM24="Muy Baja",AP24="Moderado"),"Moderado",))))))))))</f>
        <v>Bajo</v>
      </c>
      <c r="AR24" s="73" t="s">
        <v>176</v>
      </c>
      <c r="AS24" s="114">
        <v>1</v>
      </c>
      <c r="AT24" s="20">
        <v>1</v>
      </c>
      <c r="AU24" s="61"/>
      <c r="AV24" s="61" t="s">
        <v>177</v>
      </c>
      <c r="AW24" s="61" t="s">
        <v>101</v>
      </c>
      <c r="AX24" s="61" t="s">
        <v>178</v>
      </c>
      <c r="AY24" s="61" t="s">
        <v>179</v>
      </c>
      <c r="AZ24" s="61" t="s">
        <v>180</v>
      </c>
      <c r="BA24" s="108"/>
      <c r="BB24" s="64"/>
      <c r="BC24" s="61" t="s">
        <v>249</v>
      </c>
      <c r="BD24" s="108" t="s">
        <v>245</v>
      </c>
      <c r="BE24" s="124">
        <v>45701</v>
      </c>
      <c r="BF24" s="132"/>
      <c r="BG24" s="27"/>
    </row>
    <row r="25" spans="1:59" ht="107.25" customHeight="1" thickBot="1">
      <c r="A25" s="116"/>
      <c r="B25" s="74"/>
      <c r="C25" s="74"/>
      <c r="D25" s="74"/>
      <c r="E25" s="74"/>
      <c r="F25" s="74"/>
      <c r="G25" s="74"/>
      <c r="H25" s="74"/>
      <c r="I25" s="74"/>
      <c r="J25" s="74"/>
      <c r="K25" s="74"/>
      <c r="L25" s="74"/>
      <c r="M25" s="74"/>
      <c r="N25" s="74"/>
      <c r="O25" s="74"/>
      <c r="P25" s="74"/>
      <c r="Q25" s="74"/>
      <c r="R25" s="74"/>
      <c r="S25" s="74"/>
      <c r="T25" s="74"/>
      <c r="U25" s="28">
        <v>2</v>
      </c>
      <c r="V25" s="21" t="s">
        <v>172</v>
      </c>
      <c r="W25" s="23" t="s">
        <v>181</v>
      </c>
      <c r="X25" s="23" t="s">
        <v>182</v>
      </c>
      <c r="Y25" s="23" t="str">
        <f t="shared" si="7"/>
        <v xml:space="preserve">La Dirección Operativa de Actividades Transitorias solicitará a la Dirección Administrativa la contratación de la dotación y el despacho de elementos de protección personal de buena calidad con el fin de garantizar la integridad física y salud del personal </v>
      </c>
      <c r="Z25" s="41" t="s">
        <v>183</v>
      </c>
      <c r="AA25" s="33" t="s">
        <v>105</v>
      </c>
      <c r="AB25" s="32">
        <f t="shared" si="5"/>
        <v>0.25</v>
      </c>
      <c r="AC25" s="33" t="s">
        <v>85</v>
      </c>
      <c r="AD25" s="32">
        <f t="shared" si="1"/>
        <v>0.15</v>
      </c>
      <c r="AE25" s="33" t="s">
        <v>140</v>
      </c>
      <c r="AF25" s="32">
        <f t="shared" si="2"/>
        <v>0</v>
      </c>
      <c r="AG25" s="33" t="s">
        <v>99</v>
      </c>
      <c r="AH25" s="32">
        <f t="shared" si="3"/>
        <v>0.05</v>
      </c>
      <c r="AI25" s="33" t="s">
        <v>88</v>
      </c>
      <c r="AJ25" s="32">
        <f t="shared" si="4"/>
        <v>0.05</v>
      </c>
      <c r="AK25" s="32">
        <f t="shared" ref="AK25:AK26" si="11">+IF(AK24="","",AK24-(SUM(AB25,AD25,AF25,AH25,AJ25)*AK24))</f>
        <v>0.13499999999999998</v>
      </c>
      <c r="AL25" s="74"/>
      <c r="AM25" s="74"/>
      <c r="AN25" s="32">
        <f>+IF(AND(AA24="Correctivo",AA25="Correctivo",AA26="Correctivo"),AN24-(0.3*AN24),IF(AND(AA24="Correctivo",OR(AA25="Correctivo",AA26="Correctivo")),AN24-(0.2*AN24),IF(AND(AA25="Correctivo",OR(AA24="Correctivo",AA26="Correctivo")),AN24-(0.2*AN24),IF(AND(AA26="Correctivo",OR(AA25="Correctivo",AA24="Correctivo")),AN24-(0.2*AN24),IF(OR(AA24="Correctivo",AA25="Correctivo",AA26="Correctivo"),AN24-(0.1*AN24),AN24)))))</f>
        <v>0.4</v>
      </c>
      <c r="AO25" s="74"/>
      <c r="AP25" s="80"/>
      <c r="AQ25" s="121"/>
      <c r="AR25" s="74"/>
      <c r="AS25" s="74"/>
      <c r="AT25" s="28">
        <v>2</v>
      </c>
      <c r="AU25" s="23"/>
      <c r="AV25" s="23" t="s">
        <v>184</v>
      </c>
      <c r="AW25" s="23" t="s">
        <v>122</v>
      </c>
      <c r="AX25" s="23" t="s">
        <v>185</v>
      </c>
      <c r="AY25" s="23" t="s">
        <v>186</v>
      </c>
      <c r="AZ25" s="23" t="s">
        <v>187</v>
      </c>
      <c r="BA25" s="108"/>
      <c r="BB25" s="45"/>
      <c r="BC25" s="23" t="s">
        <v>249</v>
      </c>
      <c r="BD25" s="74"/>
      <c r="BE25" s="125"/>
      <c r="BF25" s="128"/>
      <c r="BG25" s="27"/>
    </row>
    <row r="26" spans="1:59" ht="135.75" customHeight="1" thickBot="1">
      <c r="A26" s="117"/>
      <c r="B26" s="75"/>
      <c r="C26" s="75"/>
      <c r="D26" s="75"/>
      <c r="E26" s="75"/>
      <c r="F26" s="75"/>
      <c r="G26" s="75"/>
      <c r="H26" s="75"/>
      <c r="I26" s="75"/>
      <c r="J26" s="75"/>
      <c r="K26" s="75"/>
      <c r="L26" s="75"/>
      <c r="M26" s="75"/>
      <c r="N26" s="75"/>
      <c r="O26" s="75"/>
      <c r="P26" s="75"/>
      <c r="Q26" s="75"/>
      <c r="R26" s="75"/>
      <c r="S26" s="75"/>
      <c r="T26" s="75"/>
      <c r="U26" s="34">
        <v>3</v>
      </c>
      <c r="V26" s="21" t="s">
        <v>172</v>
      </c>
      <c r="W26" s="36" t="s">
        <v>188</v>
      </c>
      <c r="X26" s="36" t="s">
        <v>189</v>
      </c>
      <c r="Y26" s="36" t="str">
        <f t="shared" si="7"/>
        <v>La Dirección Operativa de Actividades Transitorias diligenciará a través de sus cuadrillas o grupos de trabajos los formatos de SST para cada actividad a realizar con el fin de cumplir con los criterior normativos para los tipos de trabajo a realizar</v>
      </c>
      <c r="Z26" s="36" t="s">
        <v>190</v>
      </c>
      <c r="AA26" s="37" t="s">
        <v>105</v>
      </c>
      <c r="AB26" s="38">
        <f t="shared" si="5"/>
        <v>0.25</v>
      </c>
      <c r="AC26" s="37" t="s">
        <v>85</v>
      </c>
      <c r="AD26" s="38">
        <f t="shared" si="1"/>
        <v>0.15</v>
      </c>
      <c r="AE26" s="37" t="s">
        <v>86</v>
      </c>
      <c r="AF26" s="38">
        <f t="shared" si="2"/>
        <v>0.5</v>
      </c>
      <c r="AG26" s="37" t="s">
        <v>87</v>
      </c>
      <c r="AH26" s="38">
        <f t="shared" si="3"/>
        <v>0.1</v>
      </c>
      <c r="AI26" s="37" t="s">
        <v>88</v>
      </c>
      <c r="AJ26" s="38">
        <f t="shared" si="4"/>
        <v>0.05</v>
      </c>
      <c r="AK26" s="38">
        <f t="shared" si="11"/>
        <v>-6.750000000000006E-3</v>
      </c>
      <c r="AL26" s="75"/>
      <c r="AM26" s="75"/>
      <c r="AN26" s="38">
        <f>+IF(R24="Evitar",#REF!-(#REF!*0.1),MIN(AN25))</f>
        <v>0.4</v>
      </c>
      <c r="AO26" s="75"/>
      <c r="AP26" s="113"/>
      <c r="AQ26" s="122"/>
      <c r="AR26" s="75"/>
      <c r="AS26" s="75"/>
      <c r="AT26" s="34">
        <v>3</v>
      </c>
      <c r="AU26" s="40"/>
      <c r="AV26" s="23" t="s">
        <v>191</v>
      </c>
      <c r="AW26" s="23" t="s">
        <v>192</v>
      </c>
      <c r="AX26" s="40" t="s">
        <v>193</v>
      </c>
      <c r="AY26" s="23" t="s">
        <v>186</v>
      </c>
      <c r="AZ26" s="40" t="s">
        <v>194</v>
      </c>
      <c r="BA26" s="109"/>
      <c r="BB26" s="45"/>
      <c r="BC26" s="40" t="s">
        <v>249</v>
      </c>
      <c r="BD26" s="75"/>
      <c r="BE26" s="126"/>
      <c r="BF26" s="129"/>
      <c r="BG26" s="27"/>
    </row>
    <row r="27" spans="1:59" ht="130.5" customHeight="1" thickBot="1">
      <c r="A27" s="115" t="s">
        <v>165</v>
      </c>
      <c r="B27" s="73" t="s">
        <v>196</v>
      </c>
      <c r="C27" s="73" t="s">
        <v>69</v>
      </c>
      <c r="D27" s="73" t="s">
        <v>137</v>
      </c>
      <c r="E27" s="73" t="s">
        <v>197</v>
      </c>
      <c r="F27" s="73" t="s">
        <v>198</v>
      </c>
      <c r="G27" s="73" t="str">
        <f>+IF(OR(D27&lt;&gt;"",E27&lt;&gt;"",F27&lt;&gt;""),CONCATENATE("Posibilidad de ",D27," por ",E27," debido a ",F27),"")</f>
        <v xml:space="preserve">Posibilidad de afectación económica y reputacional por largos periodos de almacenamiento de residuos ordinarios  debido a generación de las actividades del Instituto </v>
      </c>
      <c r="H27" s="73" t="s">
        <v>199</v>
      </c>
      <c r="I27" s="73" t="s">
        <v>200</v>
      </c>
      <c r="J27" s="73" t="s">
        <v>201</v>
      </c>
      <c r="K27" s="73" t="s">
        <v>114</v>
      </c>
      <c r="L27" s="73" t="s">
        <v>77</v>
      </c>
      <c r="M27" s="76">
        <f>+IF(K27="Máximo 2 veces",0.2,IF(K27="Entre 3 a 24 veces",0.4,IF(K27="Entre 24 a 500 veces",0.6,IF(K27="Entre 500 a 5000 veces",0.8,IF(K27="Mas de 5000 veces",1,"")))))</f>
        <v>0.8</v>
      </c>
      <c r="N27" s="73" t="str">
        <f>+IF(M27="","",IF(M27&gt;0.8,"Muy Alta",IF(AND(M27&lt;=0.8,M27&gt;0.6),"Alta",IF(AND(M27&lt;=0.6,M27&gt;0.4),"Media",IF(AND(M27&lt;=0.4,M27&gt;0.2),"Baja","Muy Baja")))))</f>
        <v>Alta</v>
      </c>
      <c r="O27" s="76">
        <f>+IF(L27="Menor a 10 SMLMV o afectación a un área/proceso",0.2,IF(L27="Entre 10 y 50 SMLMV o afectación interna",0.4,IF(L27="Entre 50 y 100 SMLMV o afectación con algunos usuarios",0.6,IF(L27="Entre 100 y 500 SMLMV o fectación a nivel municipal/departamental",0.8,IF(L27="Mayor a 500 SMLMV o afectación nacional",1,"")))))</f>
        <v>0.8</v>
      </c>
      <c r="P27" s="114" t="str">
        <f>+IF(L27="Menor a 10 SMLMV o afectación a un área/proceso","Leve",IF(L27="Entre 10 y 50 SMLMV o afectación interna","Menor",IF(L27="Entre 50 y 100 SMLMV o afectación con algunos usuarios","Moderado",IF(L27="Entre 100 y 500 SMLMV o fectación a nivel municipal/departamental","Mayor",IF(L27="Mayor a 500 SMLMV o afectación nacional","Catastrófico","")))))</f>
        <v>Mayor</v>
      </c>
      <c r="Q27" s="73" t="str">
        <f>+IF(OR(K27="",L27=""),"",IF(AND(P27="Catastrófico",N27&lt;&gt;""),"Extremo",IF(AND(P27="Mayor",N27&lt;&gt;""),"Alto",IF(AND(N27="Muy Alta",O27&gt;0.1,O27&lt;0.7),"Alto",IF(AND(N27="Alta",P27="Moderado"),"Alto",IF(O27*M27&lt;0.1,"Bajo",IF(AND(N27="Alta",O27&lt;0.5),"Moderado",IF(AND(N27="Media",O27&lt;0.7),"Moderado",IF(AND(N27="Baja",OR(P27="Moderado",P27="Menor")),"Moderado",IF(AND(N27="Muy Baja",P27="Moderado"),"Moderado",))))))))))</f>
        <v>Alto</v>
      </c>
      <c r="R27" s="73" t="s">
        <v>78</v>
      </c>
      <c r="S27" s="73" t="s">
        <v>79</v>
      </c>
      <c r="T27" s="114"/>
      <c r="U27" s="20">
        <v>1</v>
      </c>
      <c r="V27" s="21" t="s">
        <v>172</v>
      </c>
      <c r="W27" s="21" t="s">
        <v>202</v>
      </c>
      <c r="X27" s="21" t="s">
        <v>203</v>
      </c>
      <c r="Y27" s="21" t="str">
        <f t="shared" si="7"/>
        <v xml:space="preserve">La Dirección Operativa de Actividades Transitorias deberá realizar la sesibilización con usuarios, grupos de valor y funcionarios sobre la correcta disposición de los residuos orgánicos con el fin de generar cultura organizacional y cumplir con las disposiciones del PIGA del Instiuto y el PGIRS. </v>
      </c>
      <c r="Z27" s="21" t="s">
        <v>204</v>
      </c>
      <c r="AA27" s="24" t="s">
        <v>105</v>
      </c>
      <c r="AB27" s="25">
        <f t="shared" si="5"/>
        <v>0.25</v>
      </c>
      <c r="AC27" s="24" t="s">
        <v>85</v>
      </c>
      <c r="AD27" s="25">
        <f t="shared" si="1"/>
        <v>0.15</v>
      </c>
      <c r="AE27" s="24" t="s">
        <v>140</v>
      </c>
      <c r="AF27" s="25">
        <f t="shared" si="2"/>
        <v>0</v>
      </c>
      <c r="AG27" s="24" t="s">
        <v>87</v>
      </c>
      <c r="AH27" s="25">
        <f t="shared" si="3"/>
        <v>0.1</v>
      </c>
      <c r="AI27" s="24" t="s">
        <v>88</v>
      </c>
      <c r="AJ27" s="25">
        <f t="shared" si="4"/>
        <v>0.05</v>
      </c>
      <c r="AK27" s="25">
        <f>+IF(M27="","",M27-(SUM(AB27,AD27,AF27,AH27,AJ27)*M27))</f>
        <v>0.36</v>
      </c>
      <c r="AL27" s="76">
        <f>+IF(M27="","",MIN(AK27:AK29))</f>
        <v>2.1600000000000008E-2</v>
      </c>
      <c r="AM27" s="73" t="str">
        <f>+IF(AL27="","",IF(AL27&gt;0.8,"Muy Alta",IF(AND(AL27&lt;=0.8,AL27&gt;0.6),"Alta",IF(AND(AL27&lt;=0.6,AL27&gt;0.4),"Media",IF(AND(AL27&lt;=0.4,AL27&gt;0.2),"Baja","Muy Baja")))))</f>
        <v>Muy Baja</v>
      </c>
      <c r="AN27" s="25">
        <f>+IF(OR(S27="",S27="No"),O27,O27-(O27*T27))</f>
        <v>0.8</v>
      </c>
      <c r="AO27" s="76">
        <f>+IF(L27="","",MIN(AN28:AN29))</f>
        <v>0.72</v>
      </c>
      <c r="AP27" s="119" t="str">
        <f>+IF(AO27="","",IF(AO27&gt;0.8,"Catastrófico",IF(AND(AO27&lt;=0.8,AO27&gt;0.6),"Mayor",IF(AND(AO27&lt;=0.6,AO27&gt;0.4),"Moderado",IF(AND(AO27&lt;=0.4,AO27&gt;0.2),"Menor","Leve")))))</f>
        <v>Mayor</v>
      </c>
      <c r="AQ27" s="120" t="str">
        <f>+IF(OR(AL27="",AO27=""),"",IF(AND(AP27="Catastrófico",AM27&lt;&gt;""),"Extremo",IF(AND(AP27="Mayor",AM27&lt;&gt;""),"Alto",IF(AND(AM27="Muy Alta",AO27&gt;0.1,AO27&lt;0.7),"Alto",IF(AND(AM27="Alta",AP27="Moderado"),"Alto",IF(AO27*AL27&lt;0.1,"Bajo",IF(AND(AM27="Alta",AO27&lt;0.5),"Moderado",IF(AND(AM27="Media",AO27&lt;0.7),"Moderado",IF(AND(AM27="Baja",OR(AP27="Moderado",AP27="Menor")),"Moderado",IF(AND(AM27="Muy Baja",AP27="Moderado"),"Moderado",))))))))))</f>
        <v>Alto</v>
      </c>
      <c r="AR27" s="73" t="s">
        <v>205</v>
      </c>
      <c r="AS27" s="114">
        <v>0</v>
      </c>
      <c r="AT27" s="20">
        <v>1</v>
      </c>
      <c r="AU27" s="21"/>
      <c r="AV27" s="23" t="s">
        <v>177</v>
      </c>
      <c r="AW27" s="23" t="s">
        <v>122</v>
      </c>
      <c r="AX27" s="21" t="s">
        <v>206</v>
      </c>
      <c r="AY27" s="23" t="s">
        <v>179</v>
      </c>
      <c r="AZ27" s="21" t="s">
        <v>207</v>
      </c>
      <c r="BA27" s="73"/>
      <c r="BB27" s="73"/>
      <c r="BC27" s="21" t="s">
        <v>244</v>
      </c>
      <c r="BD27" s="73" t="s">
        <v>245</v>
      </c>
      <c r="BE27" s="124">
        <v>45701</v>
      </c>
      <c r="BF27" s="127"/>
      <c r="BG27" s="2"/>
    </row>
    <row r="28" spans="1:59" ht="153" customHeight="1" thickBot="1">
      <c r="A28" s="116"/>
      <c r="B28" s="74"/>
      <c r="C28" s="74"/>
      <c r="D28" s="74"/>
      <c r="E28" s="74"/>
      <c r="F28" s="74"/>
      <c r="G28" s="74"/>
      <c r="H28" s="74"/>
      <c r="I28" s="74"/>
      <c r="J28" s="74"/>
      <c r="K28" s="74"/>
      <c r="L28" s="74"/>
      <c r="M28" s="74"/>
      <c r="N28" s="74"/>
      <c r="O28" s="74"/>
      <c r="P28" s="74"/>
      <c r="Q28" s="74"/>
      <c r="R28" s="74"/>
      <c r="S28" s="74"/>
      <c r="T28" s="74"/>
      <c r="U28" s="28">
        <v>2</v>
      </c>
      <c r="V28" s="21" t="s">
        <v>172</v>
      </c>
      <c r="W28" s="22" t="s">
        <v>208</v>
      </c>
      <c r="X28" s="23" t="s">
        <v>209</v>
      </c>
      <c r="Y28" s="23" t="str">
        <f t="shared" si="7"/>
        <v xml:space="preserve">La Dirección Operativa de Actividades Transitorias realizará el seguimiento a las cantidades almacenadas de residuos orgánicos generados de las actividades del procesocon el fin de diagnosticar la cantidad y estado de los mismos. </v>
      </c>
      <c r="Z28" s="23" t="s">
        <v>210</v>
      </c>
      <c r="AA28" s="33" t="s">
        <v>98</v>
      </c>
      <c r="AB28" s="32">
        <f t="shared" si="5"/>
        <v>0.15</v>
      </c>
      <c r="AC28" s="33" t="s">
        <v>85</v>
      </c>
      <c r="AD28" s="32">
        <f t="shared" si="1"/>
        <v>0.15</v>
      </c>
      <c r="AE28" s="33" t="s">
        <v>140</v>
      </c>
      <c r="AF28" s="32">
        <f t="shared" si="2"/>
        <v>0</v>
      </c>
      <c r="AG28" s="33" t="s">
        <v>99</v>
      </c>
      <c r="AH28" s="32">
        <f t="shared" si="3"/>
        <v>0.05</v>
      </c>
      <c r="AI28" s="33" t="s">
        <v>88</v>
      </c>
      <c r="AJ28" s="32">
        <f t="shared" si="4"/>
        <v>0.05</v>
      </c>
      <c r="AK28" s="32">
        <f t="shared" ref="AK28:AK29" si="12">+IF(AK27="","",AK27-(SUM(AB28,AD28,AF28,AH28,AJ28)*AK27))</f>
        <v>0.216</v>
      </c>
      <c r="AL28" s="74"/>
      <c r="AM28" s="74"/>
      <c r="AN28" s="32">
        <f>+IF(AND(AA27="Correctivo",AA28="Correctivo",AA29="Correctivo"),AN27-(0.3*AN27),IF(AND(AA27="Correctivo",OR(AA28="Correctivo",AA29="Correctivo")),AN27-(0.2*AN27),IF(AND(AA28="Correctivo",OR(AA27="Correctivo",AA29="Correctivo")),AN27-(0.2*AN27),IF(AND(AA29="Correctivo",OR(AA28="Correctivo",AA27="Correctivo")),AN27-(0.2*AN27),IF(OR(AA27="Correctivo",AA28="Correctivo",AA29="Correctivo"),AN27-(0.1*AN27),AN27)))))</f>
        <v>0.72</v>
      </c>
      <c r="AO28" s="74"/>
      <c r="AP28" s="80"/>
      <c r="AQ28" s="121"/>
      <c r="AR28" s="74"/>
      <c r="AS28" s="74"/>
      <c r="AT28" s="28">
        <v>2</v>
      </c>
      <c r="AU28" s="23"/>
      <c r="AV28" s="23" t="s">
        <v>177</v>
      </c>
      <c r="AW28" s="23" t="s">
        <v>122</v>
      </c>
      <c r="AX28" s="23" t="s">
        <v>178</v>
      </c>
      <c r="AY28" s="23" t="s">
        <v>186</v>
      </c>
      <c r="AZ28" s="23" t="s">
        <v>211</v>
      </c>
      <c r="BA28" s="110"/>
      <c r="BB28" s="110"/>
      <c r="BC28" s="23" t="s">
        <v>244</v>
      </c>
      <c r="BD28" s="74"/>
      <c r="BE28" s="125"/>
      <c r="BF28" s="128"/>
      <c r="BG28" s="2"/>
    </row>
    <row r="29" spans="1:59" ht="169.5" customHeight="1" thickBot="1">
      <c r="A29" s="117"/>
      <c r="B29" s="75"/>
      <c r="C29" s="75"/>
      <c r="D29" s="75"/>
      <c r="E29" s="75"/>
      <c r="F29" s="75"/>
      <c r="G29" s="75"/>
      <c r="H29" s="75"/>
      <c r="I29" s="75"/>
      <c r="J29" s="75"/>
      <c r="K29" s="75"/>
      <c r="L29" s="75"/>
      <c r="M29" s="75"/>
      <c r="N29" s="75"/>
      <c r="O29" s="75"/>
      <c r="P29" s="75"/>
      <c r="Q29" s="75"/>
      <c r="R29" s="75"/>
      <c r="S29" s="75"/>
      <c r="T29" s="75"/>
      <c r="U29" s="34">
        <v>3</v>
      </c>
      <c r="V29" s="21" t="s">
        <v>172</v>
      </c>
      <c r="W29" s="36" t="s">
        <v>212</v>
      </c>
      <c r="X29" s="36" t="s">
        <v>213</v>
      </c>
      <c r="Y29" s="36" t="str">
        <f t="shared" si="7"/>
        <v xml:space="preserve">La Dirección Operativa de Actividades Transitorias realizará la gestión para generar alianzas con terceros y/u otras entidades del estado con el fin de dar aprovechamiento y/o disposición final eficiente y efectiva de los residuos generados </v>
      </c>
      <c r="Z29" s="36" t="s">
        <v>214</v>
      </c>
      <c r="AA29" s="37" t="s">
        <v>84</v>
      </c>
      <c r="AB29" s="38">
        <f t="shared" si="5"/>
        <v>0.1</v>
      </c>
      <c r="AC29" s="37" t="s">
        <v>85</v>
      </c>
      <c r="AD29" s="38">
        <f t="shared" si="1"/>
        <v>0.15</v>
      </c>
      <c r="AE29" s="37" t="s">
        <v>86</v>
      </c>
      <c r="AF29" s="38">
        <f t="shared" si="2"/>
        <v>0.5</v>
      </c>
      <c r="AG29" s="37" t="s">
        <v>87</v>
      </c>
      <c r="AH29" s="38">
        <f t="shared" si="3"/>
        <v>0.1</v>
      </c>
      <c r="AI29" s="37" t="s">
        <v>88</v>
      </c>
      <c r="AJ29" s="38">
        <f t="shared" si="4"/>
        <v>0.05</v>
      </c>
      <c r="AK29" s="38">
        <f t="shared" si="12"/>
        <v>2.1600000000000008E-2</v>
      </c>
      <c r="AL29" s="75"/>
      <c r="AM29" s="75"/>
      <c r="AN29" s="38">
        <f>+IF(R27="Evitar",#REF!-(#REF!*0.1),MIN(AN28))</f>
        <v>0.72</v>
      </c>
      <c r="AO29" s="75"/>
      <c r="AP29" s="113"/>
      <c r="AQ29" s="122"/>
      <c r="AR29" s="75"/>
      <c r="AS29" s="75"/>
      <c r="AT29" s="34">
        <v>3</v>
      </c>
      <c r="AU29" s="40"/>
      <c r="AV29" s="23" t="s">
        <v>215</v>
      </c>
      <c r="AW29" s="23" t="s">
        <v>192</v>
      </c>
      <c r="AX29" s="40" t="s">
        <v>216</v>
      </c>
      <c r="AY29" s="23" t="s">
        <v>186</v>
      </c>
      <c r="AZ29" s="40" t="s">
        <v>217</v>
      </c>
      <c r="BA29" s="40"/>
      <c r="BB29" s="40"/>
      <c r="BC29" s="40" t="s">
        <v>244</v>
      </c>
      <c r="BD29" s="75"/>
      <c r="BE29" s="126"/>
      <c r="BF29" s="129"/>
      <c r="BG29" s="2"/>
    </row>
    <row r="30" spans="1:59" s="42" customFormat="1" ht="130.5" customHeight="1" thickBot="1">
      <c r="A30" s="115" t="s">
        <v>195</v>
      </c>
      <c r="B30" s="73" t="s">
        <v>220</v>
      </c>
      <c r="C30" s="73" t="s">
        <v>69</v>
      </c>
      <c r="D30" s="73" t="s">
        <v>137</v>
      </c>
      <c r="E30" s="73" t="s">
        <v>221</v>
      </c>
      <c r="F30" s="73" t="s">
        <v>222</v>
      </c>
      <c r="G30" s="73" t="str">
        <f>+IF(OR(D30&lt;&gt;"",E30&lt;&gt;"",F30&lt;&gt;""),CONCATENATE("Posibilidad de ",D30," por ",E30," debido a ",F30),"")</f>
        <v>Posibilidad de afectación económica y reputacional por presencia de personas sin vínculo jurídico , contrato o adjudicación  debido a falta de caracterización y control de personas  que explotan los locales de las plazas de mercado</v>
      </c>
      <c r="H30" s="73" t="s">
        <v>223</v>
      </c>
      <c r="I30" s="73" t="s">
        <v>74</v>
      </c>
      <c r="J30" s="73" t="s">
        <v>201</v>
      </c>
      <c r="K30" s="73" t="s">
        <v>76</v>
      </c>
      <c r="L30" s="73" t="s">
        <v>77</v>
      </c>
      <c r="M30" s="76">
        <f>+IF(K30="Máximo 2 veces",0.2,IF(K30="Entre 3 a 24 veces",0.4,IF(K30="Entre 24 a 500 veces",0.6,IF(K30="Entre 500 a 5000 veces",0.8,IF(K30="Mas de 5000 veces",1,"")))))</f>
        <v>0.6</v>
      </c>
      <c r="N30" s="73" t="str">
        <f>+IF(M30="","",IF(M30&gt;0.8,"Muy Alta",IF(AND(M30&lt;=0.8,M30&gt;0.6),"Alta",IF(AND(M30&lt;=0.6,M30&gt;0.4),"Media",IF(AND(M30&lt;=0.4,M30&gt;0.2),"Baja","Muy Baja")))))</f>
        <v>Media</v>
      </c>
      <c r="O30" s="76">
        <f>+IF(L30="Menor a 10 SMLMV o afectación a un área/proceso",0.2,IF(L30="Entre 10 y 50 SMLMV o afectación interna",0.4,IF(L30="Entre 50 y 100 SMLMV o afectación con algunos usuarios",0.6,IF(L30="Entre 100 y 500 SMLMV o fectación a nivel municipal/departamental",0.8,IF(L30="Mayor a 500 SMLMV o afectación nacional",1,"")))))</f>
        <v>0.8</v>
      </c>
      <c r="P30" s="114" t="str">
        <f>+IF(L30="Menor a 10 SMLMV o afectación a un área/proceso","Leve",IF(L30="Entre 10 y 50 SMLMV o afectación interna","Menor",IF(L30="Entre 50 y 100 SMLMV o afectación con algunos usuarios","Moderado",IF(L30="Entre 100 y 500 SMLMV o fectación a nivel municipal/departamental","Mayor",IF(L30="Mayor a 500 SMLMV o afectación nacional","Catastrófico","")))))</f>
        <v>Mayor</v>
      </c>
      <c r="Q30" s="73" t="str">
        <f>+IF(OR(K30="",L30=""),"",IF(AND(P30="Catastrófico",N30&lt;&gt;""),"Extremo",IF(AND(P30="Mayor",N30&lt;&gt;""),"Alto",IF(AND(N30="Muy Alta",O30&gt;0.1,O30&lt;0.7),"Alto",IF(AND(N30="Alta",P30="Moderado"),"Alto",IF(O30*M30&lt;0.1,"Bajo",IF(AND(N30="Alta",O30&lt;0.5),"Moderado",IF(AND(N30="Media",O30&lt;0.7),"Moderado",IF(AND(N30="Baja",OR(P30="Moderado",P30="Menor")),"Moderado",IF(AND(N30="Muy Baja",P30="Moderado"),"Moderado",))))))))))</f>
        <v>Alto</v>
      </c>
      <c r="R30" s="73" t="s">
        <v>78</v>
      </c>
      <c r="S30" s="73" t="s">
        <v>79</v>
      </c>
      <c r="T30" s="114"/>
      <c r="U30" s="20">
        <v>1</v>
      </c>
      <c r="V30" s="21" t="s">
        <v>224</v>
      </c>
      <c r="W30" s="21" t="s">
        <v>225</v>
      </c>
      <c r="X30" s="21" t="s">
        <v>226</v>
      </c>
      <c r="Y30" s="21" t="str">
        <f t="shared" ref="Y30:Y32" si="13">CONCATENATE(V30,W30,X30)</f>
        <v>La Dirección Operativa de Actividades Transitorias - Grupo plazas de mercado realiza identificación y requerimiento a personas que hacen uso de los espacio con el fin de buscar la formalización y adjudicación de los mismos.</v>
      </c>
      <c r="Z30" s="21" t="s">
        <v>227</v>
      </c>
      <c r="AA30" s="24" t="s">
        <v>84</v>
      </c>
      <c r="AB30" s="25">
        <f t="shared" ref="AB30:AB32" si="14">+IF(AA30="","",IF(AA30="Preventivo",0.25,IF(AA30="Detectivo",0.15,IF(AA30="Correctivo",0.1,))))</f>
        <v>0.1</v>
      </c>
      <c r="AC30" s="24" t="s">
        <v>85</v>
      </c>
      <c r="AD30" s="25">
        <f t="shared" ref="AD30:AD32" si="15">+IF(AC30="","",IF(AC30="Automático",0.25,IF(AC30="Manual",0.15)))</f>
        <v>0.15</v>
      </c>
      <c r="AE30" s="24" t="s">
        <v>86</v>
      </c>
      <c r="AF30" s="25">
        <f t="shared" ref="AF30:AF32" si="16">+IF(AE30="","",IF(AE30="Documentado",0.5,IF(AE30="Sin documentar",0)))</f>
        <v>0.5</v>
      </c>
      <c r="AG30" s="24" t="s">
        <v>87</v>
      </c>
      <c r="AH30" s="25">
        <f t="shared" ref="AH30:AH32" si="17">+IF(AG30="","",IF(AG30="Continua",0.1,IF(AG30="Aleatoria",0.05)))</f>
        <v>0.1</v>
      </c>
      <c r="AI30" s="24" t="s">
        <v>88</v>
      </c>
      <c r="AJ30" s="25">
        <f t="shared" ref="AJ30:AJ32" si="18">+IF(AI30="","",IF(AI30="Con registro",0.05,IF(AI30="Sin registro",0)))</f>
        <v>0.05</v>
      </c>
      <c r="AK30" s="25">
        <f>+IF(M30="","",M30-(SUM(AB30,AD30,AF30,AH30,AJ30)*M30))</f>
        <v>5.9999999999999942E-2</v>
      </c>
      <c r="AL30" s="76">
        <f>+IF(M30="","",MIN(AK30:AK32))</f>
        <v>1.799999999999996E-3</v>
      </c>
      <c r="AM30" s="73" t="str">
        <f>+IF(AL30="","",IF(AL30&gt;0.8,"Muy Alta",IF(AND(AL30&lt;=0.8,AL30&gt;0.6),"Alta",IF(AND(AL30&lt;=0.6,AL30&gt;0.4),"Media",IF(AND(AL30&lt;=0.4,AL30&gt;0.2),"Baja","Muy Baja")))))</f>
        <v>Muy Baja</v>
      </c>
      <c r="AN30" s="25">
        <f>+IF(OR(S30="",S30="No"),O30,O30-(O30*T30))</f>
        <v>0.8</v>
      </c>
      <c r="AO30" s="76">
        <f>+IF(L30="","",MIN(AN31:AN32))</f>
        <v>0.72</v>
      </c>
      <c r="AP30" s="119" t="str">
        <f>+IF(AO30="","",IF(AO30&gt;0.8,"Catastrófico",IF(AND(AO30&lt;=0.8,AO30&gt;0.6),"Mayor",IF(AND(AO30&lt;=0.6,AO30&gt;0.4),"Moderado",IF(AND(AO30&lt;=0.4,AO30&gt;0.2),"Menor","Leve")))))</f>
        <v>Mayor</v>
      </c>
      <c r="AQ30" s="120" t="str">
        <f>+IF(OR(AL30="",AO30=""),"",IF(AND(AP30="Catastrófico",AM30&lt;&gt;""),"Extremo",IF(AND(AP30="Mayor",AM30&lt;&gt;""),"Alto",IF(AND(AM30="Muy Alta",AO30&gt;0.1,AO30&lt;0.7),"Alto",IF(AND(AM30="Alta",AP30="Moderado"),"Alto",IF(AO30*AL30&lt;0.1,"Bajo",IF(AND(AM30="Alta",AO30&lt;0.5),"Moderado",IF(AND(AM30="Media",AO30&lt;0.7),"Moderado",IF(AND(AM30="Baja",OR(AP30="Moderado",AP30="Menor")),"Moderado",IF(AND(AM30="Muy Baja",AP30="Moderado"),"Moderado",))))))))))</f>
        <v>Alto</v>
      </c>
      <c r="AR30" s="73" t="s">
        <v>248</v>
      </c>
      <c r="AS30" s="114">
        <v>0</v>
      </c>
      <c r="AT30" s="20">
        <v>1</v>
      </c>
      <c r="AU30" s="21"/>
      <c r="AV30" s="23" t="s">
        <v>177</v>
      </c>
      <c r="AW30" s="23" t="s">
        <v>101</v>
      </c>
      <c r="AX30" s="21" t="s">
        <v>236</v>
      </c>
      <c r="AY30" s="23" t="s">
        <v>234</v>
      </c>
      <c r="AZ30" s="21" t="s">
        <v>235</v>
      </c>
      <c r="BA30" s="73"/>
      <c r="BB30" s="73"/>
      <c r="BC30" s="21" t="s">
        <v>244</v>
      </c>
      <c r="BD30" s="73" t="s">
        <v>245</v>
      </c>
      <c r="BE30" s="124">
        <v>45701</v>
      </c>
      <c r="BF30" s="127"/>
      <c r="BG30" s="2"/>
    </row>
    <row r="31" spans="1:59" s="42" customFormat="1" ht="153" customHeight="1" thickBot="1">
      <c r="A31" s="116"/>
      <c r="B31" s="74"/>
      <c r="C31" s="74"/>
      <c r="D31" s="74"/>
      <c r="E31" s="74"/>
      <c r="F31" s="74"/>
      <c r="G31" s="74"/>
      <c r="H31" s="74"/>
      <c r="I31" s="74"/>
      <c r="J31" s="74"/>
      <c r="K31" s="74"/>
      <c r="L31" s="74"/>
      <c r="M31" s="74"/>
      <c r="N31" s="74"/>
      <c r="O31" s="74"/>
      <c r="P31" s="74"/>
      <c r="Q31" s="74"/>
      <c r="R31" s="74"/>
      <c r="S31" s="74"/>
      <c r="T31" s="74"/>
      <c r="U31" s="28">
        <v>2</v>
      </c>
      <c r="V31" s="21" t="s">
        <v>224</v>
      </c>
      <c r="W31" s="23" t="s">
        <v>229</v>
      </c>
      <c r="X31" s="23" t="s">
        <v>228</v>
      </c>
      <c r="Y31" s="23" t="str">
        <f>CONCATENATE(V31,W31,X31)</f>
        <v xml:space="preserve">La Dirección Operativa de Actividades Transitorias - Grupo plazas de mercadoiniciará procesos de vacancia de puestos en las plazas de mercado que presenten mora o estén ocupados sin ningún tipo de vínculo con la entidad,  con el fin de contar con disponibilidad de estos, para adjudicar posteriormente  </v>
      </c>
      <c r="Z31" s="23" t="s">
        <v>230</v>
      </c>
      <c r="AA31" s="33" t="s">
        <v>98</v>
      </c>
      <c r="AB31" s="32">
        <f t="shared" si="14"/>
        <v>0.15</v>
      </c>
      <c r="AC31" s="33" t="s">
        <v>85</v>
      </c>
      <c r="AD31" s="32">
        <f t="shared" si="15"/>
        <v>0.15</v>
      </c>
      <c r="AE31" s="33" t="s">
        <v>140</v>
      </c>
      <c r="AF31" s="32">
        <f t="shared" si="16"/>
        <v>0</v>
      </c>
      <c r="AG31" s="33" t="s">
        <v>99</v>
      </c>
      <c r="AH31" s="32">
        <f t="shared" si="17"/>
        <v>0.05</v>
      </c>
      <c r="AI31" s="33" t="s">
        <v>88</v>
      </c>
      <c r="AJ31" s="32">
        <f t="shared" si="18"/>
        <v>0.05</v>
      </c>
      <c r="AK31" s="32">
        <f t="shared" ref="AK31:AK32" si="19">+IF(AK30="","",AK30-(SUM(AB31,AD31,AF31,AH31,AJ31)*AK30))</f>
        <v>3.5999999999999963E-2</v>
      </c>
      <c r="AL31" s="74"/>
      <c r="AM31" s="74"/>
      <c r="AN31" s="32">
        <f>+IF(AND(AA30="Correctivo",AA31="Correctivo",AA32="Correctivo"),AN30-(0.3*AN30),IF(AND(AA30="Correctivo",OR(AA31="Correctivo",AA32="Correctivo")),AN30-(0.2*AN30),IF(AND(AA31="Correctivo",OR(AA30="Correctivo",AA32="Correctivo")),AN30-(0.2*AN30),IF(AND(AA32="Correctivo",OR(AA31="Correctivo",AA30="Correctivo")),AN30-(0.2*AN30),IF(OR(AA30="Correctivo",AA31="Correctivo",AA32="Correctivo"),AN30-(0.1*AN30),AN30)))))</f>
        <v>0.72</v>
      </c>
      <c r="AO31" s="74"/>
      <c r="AP31" s="80"/>
      <c r="AQ31" s="121"/>
      <c r="AR31" s="74"/>
      <c r="AS31" s="74"/>
      <c r="AT31" s="28">
        <v>2</v>
      </c>
      <c r="AU31" s="23"/>
      <c r="AV31" s="23" t="s">
        <v>177</v>
      </c>
      <c r="AW31" s="23" t="s">
        <v>101</v>
      </c>
      <c r="AX31" s="23" t="s">
        <v>237</v>
      </c>
      <c r="AY31" s="23" t="s">
        <v>234</v>
      </c>
      <c r="AZ31" s="23" t="s">
        <v>240</v>
      </c>
      <c r="BA31" s="108"/>
      <c r="BB31" s="108"/>
      <c r="BC31" s="23" t="s">
        <v>244</v>
      </c>
      <c r="BD31" s="74"/>
      <c r="BE31" s="125"/>
      <c r="BF31" s="128"/>
      <c r="BG31" s="2"/>
    </row>
    <row r="32" spans="1:59" s="42" customFormat="1" ht="162" customHeight="1" thickBot="1">
      <c r="A32" s="117"/>
      <c r="B32" s="75"/>
      <c r="C32" s="75"/>
      <c r="D32" s="75"/>
      <c r="E32" s="75"/>
      <c r="F32" s="75"/>
      <c r="G32" s="75"/>
      <c r="H32" s="75"/>
      <c r="I32" s="75"/>
      <c r="J32" s="75"/>
      <c r="K32" s="75"/>
      <c r="L32" s="75"/>
      <c r="M32" s="75"/>
      <c r="N32" s="75"/>
      <c r="O32" s="75"/>
      <c r="P32" s="75"/>
      <c r="Q32" s="75"/>
      <c r="R32" s="75"/>
      <c r="S32" s="75"/>
      <c r="T32" s="75"/>
      <c r="U32" s="34">
        <v>3</v>
      </c>
      <c r="V32" s="21" t="s">
        <v>224</v>
      </c>
      <c r="W32" s="40" t="s">
        <v>232</v>
      </c>
      <c r="X32" s="40" t="s">
        <v>231</v>
      </c>
      <c r="Y32" s="40" t="str">
        <f t="shared" si="13"/>
        <v xml:space="preserve">La Dirección Operativa de Actividades Transitorias - Grupo plazas de mercado designará personal para realizar la caracterización de las personas que se ecuentren explotando los locales de las plazas de mercado, con el fin de establecer el medio de vinculación con la entidad. </v>
      </c>
      <c r="Z32" s="40" t="s">
        <v>233</v>
      </c>
      <c r="AA32" s="37" t="s">
        <v>98</v>
      </c>
      <c r="AB32" s="38">
        <f t="shared" si="14"/>
        <v>0.15</v>
      </c>
      <c r="AC32" s="37" t="s">
        <v>85</v>
      </c>
      <c r="AD32" s="38">
        <f t="shared" si="15"/>
        <v>0.15</v>
      </c>
      <c r="AE32" s="37" t="s">
        <v>86</v>
      </c>
      <c r="AF32" s="38">
        <f t="shared" si="16"/>
        <v>0.5</v>
      </c>
      <c r="AG32" s="37" t="s">
        <v>87</v>
      </c>
      <c r="AH32" s="38">
        <f t="shared" si="17"/>
        <v>0.1</v>
      </c>
      <c r="AI32" s="37" t="s">
        <v>88</v>
      </c>
      <c r="AJ32" s="38">
        <f t="shared" si="18"/>
        <v>0.05</v>
      </c>
      <c r="AK32" s="38">
        <f t="shared" si="19"/>
        <v>1.799999999999996E-3</v>
      </c>
      <c r="AL32" s="75"/>
      <c r="AM32" s="75"/>
      <c r="AN32" s="38">
        <f>+IF(R30="Evitar",#REF!-(#REF!*0.1),MIN(AN31))</f>
        <v>0.72</v>
      </c>
      <c r="AO32" s="75"/>
      <c r="AP32" s="113"/>
      <c r="AQ32" s="137"/>
      <c r="AR32" s="136"/>
      <c r="AS32" s="136"/>
      <c r="AT32" s="56">
        <v>3</v>
      </c>
      <c r="AU32" s="57"/>
      <c r="AV32" s="57" t="s">
        <v>177</v>
      </c>
      <c r="AW32" s="57" t="s">
        <v>101</v>
      </c>
      <c r="AX32" s="57" t="s">
        <v>238</v>
      </c>
      <c r="AY32" s="57" t="s">
        <v>239</v>
      </c>
      <c r="AZ32" s="57" t="s">
        <v>241</v>
      </c>
      <c r="BA32" s="138"/>
      <c r="BB32" s="138"/>
      <c r="BC32" s="57" t="s">
        <v>244</v>
      </c>
      <c r="BD32" s="136"/>
      <c r="BE32" s="126"/>
      <c r="BF32" s="131"/>
      <c r="BG32" s="2"/>
    </row>
    <row r="33" spans="1:59"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row>
    <row r="34" spans="1:59"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row>
    <row r="35" spans="1:59"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row>
    <row r="36" spans="1:59"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row>
    <row r="37" spans="1:59"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row>
    <row r="38" spans="1:59"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row>
    <row r="39" spans="1:5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row>
    <row r="40" spans="1:59"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row>
    <row r="41" spans="1:59"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row>
    <row r="42" spans="1:59"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row>
    <row r="43" spans="1:59"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row>
    <row r="44" spans="1:59"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row>
    <row r="45" spans="1:59"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row>
    <row r="46" spans="1:59"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row>
    <row r="47" spans="1:59"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row>
    <row r="48" spans="1:59"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row>
    <row r="49" spans="1:5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row>
    <row r="50" spans="1:59"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row>
    <row r="51" spans="1:59"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row>
    <row r="52" spans="1:59"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row>
    <row r="53" spans="1:59"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row>
    <row r="54" spans="1:59"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row>
    <row r="55" spans="1:59"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row>
    <row r="56" spans="1:59"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row>
    <row r="57" spans="1:59"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row>
    <row r="58" spans="1:59"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row>
    <row r="59" spans="1: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row>
    <row r="60" spans="1:59"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row>
    <row r="61" spans="1:59"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row>
    <row r="62" spans="1:59"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row>
    <row r="63" spans="1:59"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row>
    <row r="64" spans="1:59"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row>
    <row r="65" spans="1:59"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row>
    <row r="66" spans="1:59"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row>
    <row r="67" spans="1:59"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row>
    <row r="68" spans="1:59"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row>
    <row r="69" spans="1:5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row>
    <row r="70" spans="1:59"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row>
    <row r="71" spans="1:59"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row>
    <row r="72" spans="1:59"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row>
    <row r="73" spans="1:59"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row>
    <row r="74" spans="1:59"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row>
    <row r="75" spans="1:59"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row>
    <row r="76" spans="1:59"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row>
    <row r="77" spans="1:59"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row>
    <row r="78" spans="1:59"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row>
    <row r="79" spans="1:5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row>
    <row r="80" spans="1:59"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row>
    <row r="81" spans="1:59"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row>
    <row r="82" spans="1:59"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row>
    <row r="83" spans="1:59"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row>
    <row r="84" spans="1:59"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row>
    <row r="85" spans="1:59"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row>
    <row r="86" spans="1:59"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row>
    <row r="87" spans="1:59"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row>
    <row r="88" spans="1:59"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row>
    <row r="89" spans="1:5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row>
    <row r="90" spans="1:59"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row>
    <row r="91" spans="1:59"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row>
    <row r="92" spans="1:59"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row>
    <row r="93" spans="1:59"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row>
    <row r="94" spans="1:59"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row>
    <row r="95" spans="1:59"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row>
    <row r="96" spans="1:59"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row>
    <row r="97" spans="1:59"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row>
    <row r="98" spans="1:59"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row>
    <row r="99" spans="1:5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row>
    <row r="100" spans="1:59"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row>
    <row r="101" spans="1:59"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row>
    <row r="102" spans="1:59"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row>
    <row r="103" spans="1:59"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row>
    <row r="104" spans="1:59"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row>
    <row r="105" spans="1:59"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row>
    <row r="106" spans="1:59"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row>
    <row r="107" spans="1:59"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row>
    <row r="108" spans="1:59"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row>
    <row r="109" spans="1:5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row>
    <row r="110" spans="1:59"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row>
    <row r="111" spans="1:59"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row>
    <row r="112" spans="1:59"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row>
    <row r="113" spans="1:59"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row>
    <row r="114" spans="1:59"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row>
    <row r="115" spans="1:59"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row>
    <row r="116" spans="1:59"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row>
    <row r="117" spans="1:59"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row>
    <row r="118" spans="1:59"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row>
    <row r="119" spans="1:5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row>
    <row r="120" spans="1:59"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row>
    <row r="121" spans="1:59"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row>
    <row r="122" spans="1:59"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row>
    <row r="123" spans="1:59"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row>
    <row r="124" spans="1:59"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row>
    <row r="125" spans="1:59"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row>
    <row r="126" spans="1:59"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row>
    <row r="127" spans="1:59"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row>
    <row r="128" spans="1:59"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row>
    <row r="129" spans="1:5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row>
    <row r="130" spans="1:59"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row>
    <row r="131" spans="1:59"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row>
    <row r="132" spans="1:59"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row>
    <row r="133" spans="1:59"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row>
    <row r="134" spans="1:59"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row>
    <row r="135" spans="1:59"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row>
    <row r="136" spans="1:59"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row>
    <row r="137" spans="1:59"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row>
    <row r="138" spans="1:59"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row>
    <row r="139" spans="1:5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row>
    <row r="140" spans="1:59"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row>
    <row r="141" spans="1:59"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row>
    <row r="142" spans="1:59"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row>
    <row r="143" spans="1:59"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row>
    <row r="144" spans="1:59"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row>
    <row r="145" spans="1:59"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row>
    <row r="146" spans="1:59"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row>
    <row r="147" spans="1:59"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row>
    <row r="148" spans="1:59"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row>
    <row r="149" spans="1:5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row>
    <row r="150" spans="1:59"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row>
    <row r="151" spans="1:59"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row>
    <row r="152" spans="1:59"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row>
    <row r="153" spans="1:59"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row>
    <row r="154" spans="1:59"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row>
    <row r="155" spans="1:59"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row>
    <row r="156" spans="1:59"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row>
    <row r="157" spans="1:59"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row>
    <row r="158" spans="1:59"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row>
    <row r="159" spans="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row>
    <row r="160" spans="1:59"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row>
    <row r="161" spans="1:59"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row>
    <row r="162" spans="1:59"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row>
    <row r="163" spans="1:59"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row>
    <row r="164" spans="1:59"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row>
    <row r="165" spans="1:59"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row>
    <row r="166" spans="1:59"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row>
    <row r="167" spans="1:59"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row>
    <row r="168" spans="1:59"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row>
    <row r="169" spans="1:5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row>
    <row r="170" spans="1:59"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row>
    <row r="171" spans="1:59"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row>
    <row r="172" spans="1:59"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row>
    <row r="173" spans="1:59"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row>
    <row r="174" spans="1:59"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row>
    <row r="175" spans="1:59"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row>
    <row r="176" spans="1:59"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row>
    <row r="177" spans="1:59"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row>
    <row r="178" spans="1:59"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row>
    <row r="179" spans="1:5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row>
    <row r="180" spans="1:59"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row>
    <row r="181" spans="1:59"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row>
    <row r="182" spans="1:59"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row>
    <row r="183" spans="1:59"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row>
    <row r="184" spans="1:59"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row>
    <row r="185" spans="1:59"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row>
    <row r="186" spans="1:59"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row>
    <row r="187" spans="1:59"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row>
    <row r="188" spans="1:59"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row>
    <row r="189" spans="1:5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row>
    <row r="190" spans="1:59"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row>
    <row r="191" spans="1:59"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row>
    <row r="192" spans="1:59"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row>
    <row r="193" spans="1:59"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row>
    <row r="194" spans="1:59"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row>
    <row r="195" spans="1:59"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row>
    <row r="196" spans="1:59"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row>
    <row r="197" spans="1:59"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row>
    <row r="198" spans="1:59"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row>
    <row r="199" spans="1:5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row>
    <row r="200" spans="1:59"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row>
    <row r="201" spans="1:59"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row>
    <row r="202" spans="1:59"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row>
    <row r="203" spans="1:59"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row>
    <row r="204" spans="1:59"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row>
    <row r="205" spans="1:59"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row>
    <row r="206" spans="1:59"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row>
    <row r="207" spans="1:59"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row>
    <row r="208" spans="1:59"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row>
    <row r="209" spans="1:5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row>
    <row r="210" spans="1:59"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row>
    <row r="211" spans="1:59"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row>
    <row r="212" spans="1:59"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row>
    <row r="213" spans="1:59"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row>
    <row r="214" spans="1:59"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row>
    <row r="215" spans="1:59"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row>
    <row r="216" spans="1:59"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row>
    <row r="217" spans="1:59"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row>
    <row r="218" spans="1:59"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row>
    <row r="219" spans="1:5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row>
    <row r="220" spans="1:59"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row>
    <row r="221" spans="1:59"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row>
    <row r="222" spans="1:59"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row>
    <row r="223" spans="1:59"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row>
    <row r="224" spans="1:59"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row>
    <row r="225" spans="1:59"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row>
    <row r="226" spans="1:59"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row>
    <row r="227" spans="1:59"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row>
    <row r="228" spans="1:59"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row>
    <row r="229" spans="1:59"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row>
    <row r="230" spans="1:59"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row>
    <row r="231" spans="1:59"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row>
    <row r="232" spans="1:59"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row>
    <row r="233" spans="1:59"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row>
    <row r="234" spans="1:59"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row>
    <row r="235" spans="1:59"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row>
    <row r="236" spans="1:59"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row>
    <row r="237" spans="1:59"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row>
    <row r="238" spans="1:59"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row>
    <row r="239" spans="1:59"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row>
    <row r="240" spans="1:59"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row>
    <row r="241" spans="1:59"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row>
    <row r="242" spans="1:59"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row>
    <row r="243" spans="1:59"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row>
    <row r="244" spans="1:59"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row>
    <row r="245" spans="1:59"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row>
    <row r="246" spans="1:59"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row>
    <row r="247" spans="1:59"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row>
    <row r="248" spans="1:59"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row>
    <row r="249" spans="1:59"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row>
    <row r="250" spans="1:59"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row>
    <row r="251" spans="1:59"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row>
    <row r="252" spans="1:59"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row>
    <row r="253" spans="1:59"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row>
    <row r="254" spans="1:59"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row>
    <row r="255" spans="1:59"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row>
    <row r="256" spans="1:59"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row>
    <row r="257" spans="1:59"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row>
    <row r="258" spans="1:59"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row>
    <row r="259" spans="1:59"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row>
    <row r="260" spans="1:59"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row>
    <row r="261" spans="1:59"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row>
    <row r="262" spans="1:59"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row>
    <row r="263" spans="1:59"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row>
    <row r="264" spans="1:59"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row>
    <row r="265" spans="1:59"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row>
    <row r="266" spans="1:59"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row>
    <row r="267" spans="1:59"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row>
    <row r="268" spans="1:59"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row>
    <row r="269" spans="1:59"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row>
    <row r="270" spans="1:59"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row>
    <row r="271" spans="1:59"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row>
    <row r="272" spans="1:59"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row>
    <row r="273" spans="1:59"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row>
    <row r="274" spans="1:59"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row>
    <row r="275" spans="1:59"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row>
    <row r="276" spans="1:59"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row>
    <row r="277" spans="1:59"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row>
    <row r="278" spans="1:59"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row>
    <row r="279" spans="1:59"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row>
    <row r="280" spans="1:59"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row>
    <row r="281" spans="1:59"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row>
    <row r="282" spans="1:59"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row>
    <row r="283" spans="1:59"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row>
    <row r="284" spans="1:59"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row>
    <row r="285" spans="1:59"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row>
    <row r="286" spans="1:59"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row>
    <row r="287" spans="1:59"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row>
    <row r="288" spans="1:59"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row>
    <row r="289" spans="1:59"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row>
    <row r="290" spans="1:59"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row>
    <row r="291" spans="1:59"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row>
    <row r="292" spans="1:59"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row>
    <row r="293" spans="1:59"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row>
    <row r="294" spans="1:59"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row>
    <row r="295" spans="1:59"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row>
    <row r="296" spans="1:59"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row>
    <row r="297" spans="1:59"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row>
    <row r="298" spans="1:59"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row>
    <row r="299" spans="1:59"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row>
    <row r="300" spans="1:59"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row>
    <row r="301" spans="1:59"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row>
    <row r="302" spans="1:59"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row>
    <row r="303" spans="1:59"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row>
    <row r="304" spans="1:59"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row>
    <row r="305" spans="1:59"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row>
    <row r="306" spans="1:59"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row>
    <row r="307" spans="1:59"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row>
    <row r="308" spans="1:59"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row>
    <row r="309" spans="1:59"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row>
    <row r="310" spans="1:59"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row>
    <row r="311" spans="1:59"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row>
    <row r="312" spans="1:59"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row>
    <row r="313" spans="1:59"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row>
    <row r="314" spans="1:59"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row>
    <row r="315" spans="1:59"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row>
    <row r="316" spans="1:59"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row>
    <row r="317" spans="1:59"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row>
    <row r="318" spans="1:59"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row>
    <row r="319" spans="1:59"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row>
    <row r="320" spans="1:59"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row>
    <row r="321" spans="1:59"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row>
    <row r="322" spans="1:59"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row>
    <row r="323" spans="1:59"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row>
    <row r="324" spans="1:59"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row>
    <row r="325" spans="1:59"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row>
    <row r="326" spans="1:59"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row>
    <row r="327" spans="1:59"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row>
    <row r="328" spans="1:59"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row>
    <row r="329" spans="1:59"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row>
    <row r="330" spans="1:59"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row>
    <row r="331" spans="1:59"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row>
    <row r="332" spans="1:59"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row>
    <row r="333" spans="1:59"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row>
    <row r="334" spans="1:59"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row>
    <row r="335" spans="1:59"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row>
    <row r="336" spans="1:59"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row>
    <row r="337" spans="1:59"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row>
    <row r="338" spans="1:59"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row>
    <row r="339" spans="1:59"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row>
    <row r="340" spans="1:59"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row>
    <row r="341" spans="1:59"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row>
    <row r="342" spans="1:59"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row>
    <row r="343" spans="1:59"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row>
    <row r="344" spans="1:59"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row>
    <row r="345" spans="1:59"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row>
    <row r="346" spans="1:59"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row>
    <row r="347" spans="1:59"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row>
    <row r="348" spans="1:59"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row>
    <row r="349" spans="1:59"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row>
    <row r="350" spans="1:59"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row>
    <row r="351" spans="1:59"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row>
    <row r="352" spans="1:59"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row>
    <row r="353" spans="1:59"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row>
    <row r="354" spans="1:59"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row>
    <row r="355" spans="1:59"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row>
    <row r="356" spans="1:59"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row>
    <row r="357" spans="1:59"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row>
    <row r="358" spans="1:59"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row>
    <row r="359" spans="1:59"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row>
    <row r="360" spans="1:59"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row>
    <row r="361" spans="1:59"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row>
    <row r="362" spans="1:59"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row>
    <row r="363" spans="1:59"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row>
    <row r="364" spans="1:59"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row>
    <row r="365" spans="1:59"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row>
    <row r="366" spans="1:59"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row>
    <row r="367" spans="1:59"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row>
    <row r="368" spans="1:59"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row>
    <row r="369" spans="1:59"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row>
    <row r="370" spans="1:59"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row>
    <row r="371" spans="1:59"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row>
    <row r="372" spans="1:59"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row>
    <row r="373" spans="1:59"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row>
    <row r="374" spans="1:59"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row>
    <row r="375" spans="1:59"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row>
    <row r="376" spans="1:59"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row>
    <row r="377" spans="1:59"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row>
    <row r="378" spans="1:59"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row>
    <row r="379" spans="1:59"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row>
    <row r="380" spans="1:59"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row>
    <row r="381" spans="1:59"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row>
    <row r="382" spans="1:59"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row>
    <row r="383" spans="1:59"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row>
    <row r="384" spans="1:59"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row>
    <row r="385" spans="1:59"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row>
    <row r="386" spans="1:59"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row>
    <row r="387" spans="1:59"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row>
    <row r="388" spans="1:59"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row>
    <row r="389" spans="1:59"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row>
    <row r="390" spans="1:59"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row>
    <row r="391" spans="1:59"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row>
    <row r="392" spans="1:59"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row>
    <row r="393" spans="1:59"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row>
    <row r="394" spans="1:59"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row>
    <row r="395" spans="1:59"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row>
    <row r="396" spans="1:59"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row>
    <row r="397" spans="1:59"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row>
    <row r="398" spans="1:59"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row>
    <row r="399" spans="1:59"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row>
    <row r="400" spans="1:59"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row>
    <row r="401" spans="1:59"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row>
    <row r="402" spans="1:59"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row>
    <row r="403" spans="1:59"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row>
    <row r="404" spans="1:59"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row>
    <row r="405" spans="1:59"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row>
    <row r="406" spans="1:59"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row>
    <row r="407" spans="1:59"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row>
    <row r="408" spans="1:59"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row>
    <row r="409" spans="1:59"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row>
    <row r="410" spans="1:59"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row>
    <row r="411" spans="1:59"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row>
    <row r="412" spans="1:59"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row>
    <row r="413" spans="1:59"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row>
    <row r="414" spans="1:59"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row>
    <row r="415" spans="1:59"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row>
    <row r="416" spans="1:59"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row>
    <row r="417" spans="1:59"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row>
    <row r="418" spans="1:59"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row>
    <row r="419" spans="1:59"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row>
    <row r="420" spans="1:59"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row>
    <row r="421" spans="1:59"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row>
    <row r="422" spans="1:59"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row>
    <row r="423" spans="1:59"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row>
    <row r="424" spans="1:59"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row>
    <row r="425" spans="1:59"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row>
    <row r="426" spans="1:59"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row>
    <row r="427" spans="1:59"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row>
    <row r="428" spans="1:59"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row>
    <row r="429" spans="1:59"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row>
    <row r="430" spans="1:59"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row>
    <row r="431" spans="1:59"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row>
    <row r="432" spans="1:59"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row>
    <row r="433" spans="1:59"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row>
    <row r="434" spans="1:59"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row>
    <row r="435" spans="1:59"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row>
    <row r="436" spans="1:59"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row>
    <row r="437" spans="1:59"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row>
    <row r="438" spans="1:59"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row>
    <row r="439" spans="1:59"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row>
    <row r="440" spans="1:59"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row>
    <row r="441" spans="1:59"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row>
    <row r="442" spans="1:59"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row>
    <row r="443" spans="1:59"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row>
    <row r="444" spans="1:59"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row>
    <row r="445" spans="1:59"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row>
    <row r="446" spans="1:59"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row>
    <row r="447" spans="1:59"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row>
    <row r="448" spans="1:59"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row>
    <row r="449" spans="1:59"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row>
    <row r="450" spans="1:59"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row>
    <row r="451" spans="1:59"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row>
    <row r="452" spans="1:59"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row>
    <row r="453" spans="1:59"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row>
    <row r="454" spans="1:59"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row>
    <row r="455" spans="1:59"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row>
    <row r="456" spans="1:59"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row>
    <row r="457" spans="1:59"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row>
    <row r="458" spans="1:59"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row>
    <row r="459" spans="1:59"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row>
    <row r="460" spans="1:59"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row>
    <row r="461" spans="1:59"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row>
    <row r="462" spans="1:59"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row>
    <row r="463" spans="1:59"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row>
    <row r="464" spans="1:59"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row>
    <row r="465" spans="1:59"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row>
    <row r="466" spans="1:59"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row>
    <row r="467" spans="1:59"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row>
    <row r="468" spans="1:59"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row>
    <row r="469" spans="1:59"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row>
    <row r="470" spans="1:59"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row>
    <row r="471" spans="1:59"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row>
    <row r="472" spans="1:59"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row>
    <row r="473" spans="1:59"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row>
    <row r="474" spans="1:59"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row>
    <row r="475" spans="1:59"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row>
    <row r="476" spans="1:59"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row>
    <row r="477" spans="1:59"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row>
    <row r="478" spans="1:59"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row>
    <row r="479" spans="1:59"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row>
    <row r="480" spans="1:59"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row>
    <row r="481" spans="1:59"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row>
    <row r="482" spans="1:59"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row>
    <row r="483" spans="1:59"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row>
    <row r="484" spans="1:59"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row>
    <row r="485" spans="1:59"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row>
    <row r="486" spans="1:59"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row>
    <row r="487" spans="1:59"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row>
    <row r="488" spans="1:59"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row>
    <row r="489" spans="1:59"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row>
    <row r="490" spans="1:59"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row>
    <row r="491" spans="1:59"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row>
    <row r="492" spans="1:59"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row>
    <row r="493" spans="1:59"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row>
    <row r="494" spans="1:59"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row>
    <row r="495" spans="1:59"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row>
    <row r="496" spans="1:59"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row>
    <row r="497" spans="1:59"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row>
    <row r="498" spans="1:59"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row>
    <row r="499" spans="1:59"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row>
    <row r="500" spans="1:59"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row>
    <row r="501" spans="1:59"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row>
    <row r="502" spans="1:59"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row>
    <row r="503" spans="1:59"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row>
    <row r="504" spans="1:59"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row>
    <row r="505" spans="1:59"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row>
    <row r="506" spans="1:59"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row>
    <row r="507" spans="1:59"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row>
    <row r="508" spans="1:59"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row>
    <row r="509" spans="1:59"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row>
    <row r="510" spans="1:59"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row>
    <row r="511" spans="1:59"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row>
    <row r="512" spans="1:59"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row>
    <row r="513" spans="1:59"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row>
    <row r="514" spans="1:59"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row>
    <row r="515" spans="1:59"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row>
    <row r="516" spans="1:59"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row>
    <row r="517" spans="1:59"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row>
    <row r="518" spans="1:59"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row>
    <row r="519" spans="1:59"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row>
    <row r="520" spans="1:59"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row>
    <row r="521" spans="1:59"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row>
    <row r="522" spans="1:59"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row>
    <row r="523" spans="1:59"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row>
    <row r="524" spans="1:59"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row>
    <row r="525" spans="1:59"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row>
    <row r="526" spans="1:59"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row>
    <row r="527" spans="1:59"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row>
    <row r="528" spans="1:59"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row>
    <row r="529" spans="1:59"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row>
    <row r="530" spans="1:59"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row>
    <row r="531" spans="1:59"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row>
    <row r="532" spans="1:59"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row>
    <row r="533" spans="1:59"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row>
    <row r="534" spans="1:59"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row>
    <row r="535" spans="1:59"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row>
    <row r="536" spans="1:59"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row>
    <row r="537" spans="1:59"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row>
    <row r="538" spans="1:59"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row>
    <row r="539" spans="1:59"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row>
    <row r="540" spans="1:59"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row>
    <row r="541" spans="1:59"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row>
    <row r="542" spans="1:59"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row>
    <row r="543" spans="1:59"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row>
    <row r="544" spans="1:59"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row>
    <row r="545" spans="1:59"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row>
    <row r="546" spans="1:59"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row>
    <row r="547" spans="1:59"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row>
    <row r="548" spans="1:59"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row>
    <row r="549" spans="1:59"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row>
    <row r="550" spans="1:59"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row>
    <row r="551" spans="1:59"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row>
    <row r="552" spans="1:59"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row>
    <row r="553" spans="1:59"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row>
    <row r="554" spans="1:59"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row>
    <row r="555" spans="1:59"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row>
    <row r="556" spans="1:59"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row>
    <row r="557" spans="1:59"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row>
    <row r="558" spans="1:59"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row>
    <row r="559" spans="1:59"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row>
    <row r="560" spans="1:59"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row>
    <row r="561" spans="1:59"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row>
    <row r="562" spans="1:59"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row>
    <row r="563" spans="1:59"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row>
    <row r="564" spans="1:59"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row>
    <row r="565" spans="1:59"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row>
    <row r="566" spans="1:59"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row>
    <row r="567" spans="1:59"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row>
    <row r="568" spans="1:59"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row>
    <row r="569" spans="1:59"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row>
    <row r="570" spans="1:59"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row>
    <row r="571" spans="1:59"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row>
    <row r="572" spans="1:59"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row>
    <row r="573" spans="1:59"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row>
    <row r="574" spans="1:59"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row>
    <row r="575" spans="1:59"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row>
    <row r="576" spans="1:59"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row>
    <row r="577" spans="1:59"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row>
    <row r="578" spans="1:59"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row>
    <row r="579" spans="1:59"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row>
    <row r="580" spans="1:59"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row>
    <row r="581" spans="1:59"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row>
    <row r="582" spans="1:59"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row>
    <row r="583" spans="1:59"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row>
    <row r="584" spans="1:59"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row>
    <row r="585" spans="1:59"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row>
    <row r="586" spans="1:59"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row>
    <row r="587" spans="1:59"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row>
    <row r="588" spans="1:59"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row>
    <row r="589" spans="1:59"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row>
    <row r="590" spans="1:59"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row>
    <row r="591" spans="1:59"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row>
    <row r="592" spans="1:59"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row>
    <row r="593" spans="1:59"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row>
    <row r="594" spans="1:59"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row>
    <row r="595" spans="1:59"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row>
    <row r="596" spans="1:59"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row>
    <row r="597" spans="1:59"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row>
    <row r="598" spans="1:59"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row>
    <row r="599" spans="1:59"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row>
    <row r="600" spans="1:59"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row>
    <row r="601" spans="1:59"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row>
    <row r="602" spans="1:59"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row>
    <row r="603" spans="1:59"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row>
    <row r="604" spans="1:59"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row>
    <row r="605" spans="1:59"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row>
    <row r="606" spans="1:59"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row>
    <row r="607" spans="1:59"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row>
    <row r="608" spans="1:59"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row>
    <row r="609" spans="1:59"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row>
    <row r="610" spans="1:59"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row>
    <row r="611" spans="1:59"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row>
    <row r="612" spans="1:59"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row>
    <row r="613" spans="1:59"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row>
    <row r="614" spans="1:59"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row>
    <row r="615" spans="1:59"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row>
    <row r="616" spans="1:59"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row>
    <row r="617" spans="1:59"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row>
    <row r="618" spans="1:59"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row>
    <row r="619" spans="1:59"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row>
    <row r="620" spans="1:59"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row>
    <row r="621" spans="1:59"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row>
    <row r="622" spans="1:59"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row>
    <row r="623" spans="1:59"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row>
    <row r="624" spans="1:59"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row>
    <row r="625" spans="1:59"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row>
    <row r="626" spans="1:59"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row>
    <row r="627" spans="1:59"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row>
    <row r="628" spans="1:59"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row>
    <row r="629" spans="1:59"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row>
    <row r="630" spans="1:59"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row>
    <row r="631" spans="1:59"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row>
    <row r="632" spans="1:59"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row>
    <row r="633" spans="1:59"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row>
    <row r="634" spans="1:59"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row>
    <row r="635" spans="1:59"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row>
    <row r="636" spans="1:59"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row>
    <row r="637" spans="1:59"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row>
    <row r="638" spans="1:59"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row>
    <row r="639" spans="1:59"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row>
    <row r="640" spans="1:59"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row>
    <row r="641" spans="1:59"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row>
    <row r="642" spans="1:59"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row>
    <row r="643" spans="1:59"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row>
    <row r="644" spans="1:59"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row>
    <row r="645" spans="1:59"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row>
    <row r="646" spans="1:59"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row>
    <row r="647" spans="1:59"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row>
    <row r="648" spans="1:59"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row>
    <row r="649" spans="1:59"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row>
    <row r="650" spans="1:59"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row>
    <row r="651" spans="1:59"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row>
    <row r="652" spans="1:59"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row>
    <row r="653" spans="1:59"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row>
    <row r="654" spans="1:59"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row>
    <row r="655" spans="1:59"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row>
    <row r="656" spans="1:59"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row>
    <row r="657" spans="1:59"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row>
    <row r="658" spans="1:59"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row>
    <row r="659" spans="1:59"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row>
    <row r="660" spans="1:59"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row>
    <row r="661" spans="1:59"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row>
    <row r="662" spans="1:59"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row>
    <row r="663" spans="1:59"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row>
    <row r="664" spans="1:59"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row>
    <row r="665" spans="1:59"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row>
    <row r="666" spans="1:59"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row>
    <row r="667" spans="1:59"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row>
    <row r="668" spans="1:59"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row>
    <row r="669" spans="1:59"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row>
    <row r="670" spans="1:59"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row>
    <row r="671" spans="1:59"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row>
    <row r="672" spans="1:59"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row>
    <row r="673" spans="1:59"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row>
    <row r="674" spans="1:59"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row>
    <row r="675" spans="1:59"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row>
    <row r="676" spans="1:59"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row>
    <row r="677" spans="1:59"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row>
    <row r="678" spans="1:59"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row>
    <row r="679" spans="1:59"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row>
    <row r="680" spans="1:59"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row>
    <row r="681" spans="1:59"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row>
    <row r="682" spans="1:59"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row>
    <row r="683" spans="1:59"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row>
    <row r="684" spans="1:59"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row>
    <row r="685" spans="1:59"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row>
    <row r="686" spans="1:59"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row>
    <row r="687" spans="1:59"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row>
    <row r="688" spans="1:59"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row>
    <row r="689" spans="1:59"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row>
    <row r="690" spans="1:59"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row>
    <row r="691" spans="1:59"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row>
    <row r="692" spans="1:59"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row>
    <row r="693" spans="1:59"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row>
    <row r="694" spans="1:59"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row>
    <row r="695" spans="1:59"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row>
    <row r="696" spans="1:59"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row>
    <row r="697" spans="1:59"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row>
    <row r="698" spans="1:59"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row>
    <row r="699" spans="1:59"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row>
    <row r="700" spans="1:59"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row>
    <row r="701" spans="1:59"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row>
    <row r="702" spans="1:59"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row>
    <row r="703" spans="1:59"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row>
    <row r="704" spans="1:59"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row>
    <row r="705" spans="1:59"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row>
    <row r="706" spans="1:59"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row>
    <row r="707" spans="1:59"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row>
    <row r="708" spans="1:59"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row>
    <row r="709" spans="1:59"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row>
    <row r="710" spans="1:59"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row>
    <row r="711" spans="1:59"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row>
    <row r="712" spans="1:59"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row>
    <row r="713" spans="1:59"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row>
    <row r="714" spans="1:59"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row>
    <row r="715" spans="1:59"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row>
    <row r="716" spans="1:59"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row>
    <row r="717" spans="1:59"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row>
    <row r="718" spans="1:59"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row>
    <row r="719" spans="1:59"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row>
    <row r="720" spans="1:59"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row>
    <row r="721" spans="1:59"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row>
    <row r="722" spans="1:59"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row>
    <row r="723" spans="1:59"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row>
    <row r="724" spans="1:59"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row>
    <row r="725" spans="1:59"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row>
    <row r="726" spans="1:59"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row>
    <row r="727" spans="1:59"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row>
    <row r="728" spans="1:59"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row>
    <row r="729" spans="1:59"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row>
    <row r="730" spans="1:59"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row>
    <row r="731" spans="1:59"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row>
    <row r="732" spans="1:59"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row>
    <row r="733" spans="1:59"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row>
    <row r="734" spans="1:59"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row>
    <row r="735" spans="1:59"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row>
    <row r="736" spans="1:59"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row>
    <row r="737" spans="1:59"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row>
    <row r="738" spans="1:59"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row>
    <row r="739" spans="1:59"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row>
    <row r="740" spans="1:59"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row>
    <row r="741" spans="1:59"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row>
    <row r="742" spans="1:59"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row>
    <row r="743" spans="1:59"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row>
    <row r="744" spans="1:59"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row>
    <row r="745" spans="1:59"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row>
    <row r="746" spans="1:59"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row>
    <row r="747" spans="1:59"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row>
    <row r="748" spans="1:59"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row>
    <row r="749" spans="1:59"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row>
    <row r="750" spans="1:59"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row>
    <row r="751" spans="1:59"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row>
    <row r="752" spans="1:59"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row>
    <row r="753" spans="1:59"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row>
    <row r="754" spans="1:59"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row>
    <row r="755" spans="1:59"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row>
    <row r="756" spans="1:59"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row>
    <row r="757" spans="1:59"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row>
    <row r="758" spans="1:59"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row>
    <row r="759" spans="1:59"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row>
    <row r="760" spans="1:59"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row>
    <row r="761" spans="1:59"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row>
    <row r="762" spans="1:59"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row>
    <row r="763" spans="1:59"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row>
    <row r="764" spans="1:59"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row>
    <row r="765" spans="1:59"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row>
    <row r="766" spans="1:59"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row>
    <row r="767" spans="1:59"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row>
    <row r="768" spans="1:59"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row>
    <row r="769" spans="1:59"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row>
    <row r="770" spans="1:59"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row>
    <row r="771" spans="1:59"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row>
    <row r="772" spans="1:59"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row>
    <row r="773" spans="1:59"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row>
    <row r="774" spans="1:59"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row>
    <row r="775" spans="1:59"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row>
    <row r="776" spans="1:59"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row>
    <row r="777" spans="1:59"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row>
    <row r="778" spans="1:59"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row>
    <row r="779" spans="1:59"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row>
    <row r="780" spans="1:59"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row>
    <row r="781" spans="1:59"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row>
    <row r="782" spans="1:59"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row>
    <row r="783" spans="1:59"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row>
    <row r="784" spans="1:59"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row>
    <row r="785" spans="1:59"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row>
    <row r="786" spans="1:59"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row>
    <row r="787" spans="1:59"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row>
    <row r="788" spans="1:59"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row>
    <row r="789" spans="1:59"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row>
    <row r="790" spans="1:59"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row>
    <row r="791" spans="1:59"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row>
    <row r="792" spans="1:59"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row>
    <row r="793" spans="1:59"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row>
    <row r="794" spans="1:59"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row>
    <row r="795" spans="1:59"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row>
    <row r="796" spans="1:59"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row>
    <row r="797" spans="1:59"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row>
    <row r="798" spans="1:59"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row>
    <row r="799" spans="1:59"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row>
    <row r="800" spans="1:59"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row>
    <row r="801" spans="1:59"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row>
    <row r="802" spans="1:59"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row>
    <row r="803" spans="1:59"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row>
    <row r="804" spans="1:59"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row>
    <row r="805" spans="1:59"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row>
    <row r="806" spans="1:59"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row>
    <row r="807" spans="1:59"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row>
    <row r="808" spans="1:59"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row>
    <row r="809" spans="1:59"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row>
    <row r="810" spans="1:59"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row>
    <row r="811" spans="1:59"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row>
    <row r="812" spans="1:59"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row>
    <row r="813" spans="1:59"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row>
    <row r="814" spans="1:59"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row>
    <row r="815" spans="1:59"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row>
    <row r="816" spans="1:59"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row>
    <row r="817" spans="1:59"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row>
    <row r="818" spans="1:59"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row>
    <row r="819" spans="1:59"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row>
    <row r="820" spans="1:59"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row>
    <row r="821" spans="1:59"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row>
    <row r="822" spans="1:59"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row>
    <row r="823" spans="1:59"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row>
    <row r="824" spans="1:59"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row>
    <row r="825" spans="1:59"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row>
    <row r="826" spans="1:59"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row>
    <row r="827" spans="1:59"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row>
    <row r="828" spans="1:59"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row>
    <row r="829" spans="1:59"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row>
    <row r="830" spans="1:59"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row>
    <row r="831" spans="1:59"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row>
    <row r="832" spans="1:59"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row>
    <row r="833" spans="1:59"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row>
    <row r="834" spans="1:59"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row>
    <row r="835" spans="1:59"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row>
    <row r="836" spans="1:59"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row>
    <row r="837" spans="1:59"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row>
    <row r="838" spans="1:59"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row>
    <row r="839" spans="1:59"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row>
    <row r="840" spans="1:59"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row>
    <row r="841" spans="1:59"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row>
    <row r="842" spans="1:59"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row>
    <row r="843" spans="1:59"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row>
    <row r="844" spans="1:59"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row>
    <row r="845" spans="1:59"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row>
    <row r="846" spans="1:59"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row>
    <row r="847" spans="1:59"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row>
    <row r="848" spans="1:59"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row>
    <row r="849" spans="1:59"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row>
    <row r="850" spans="1:59"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row>
    <row r="851" spans="1:59"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row>
    <row r="852" spans="1:59"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row>
    <row r="853" spans="1:59"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row>
    <row r="854" spans="1:59"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row>
    <row r="855" spans="1:59"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row>
    <row r="856" spans="1:59"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row>
    <row r="857" spans="1:59"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row>
    <row r="858" spans="1:59"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row>
    <row r="859" spans="1:59"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row>
    <row r="860" spans="1:59"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row>
    <row r="861" spans="1:59"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row>
    <row r="862" spans="1:59"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row>
    <row r="863" spans="1:59"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row>
    <row r="864" spans="1:59"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row>
    <row r="865" spans="1:59"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row>
    <row r="866" spans="1:59"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row>
    <row r="867" spans="1:59"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row>
    <row r="868" spans="1:59"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row>
    <row r="869" spans="1:59"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row>
    <row r="870" spans="1:59"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row>
    <row r="871" spans="1:59"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row>
    <row r="872" spans="1:59"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row>
    <row r="873" spans="1:59"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row>
    <row r="874" spans="1:59"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row>
    <row r="875" spans="1:59"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row>
    <row r="876" spans="1:59"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row>
    <row r="877" spans="1:59"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row>
    <row r="878" spans="1:59"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row>
    <row r="879" spans="1:59"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row>
    <row r="880" spans="1:59"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row>
    <row r="881" spans="1:59"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row>
    <row r="882" spans="1:59"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row>
    <row r="883" spans="1:59"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row>
    <row r="884" spans="1:59"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row>
    <row r="885" spans="1:59"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row>
    <row r="886" spans="1:59"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row>
    <row r="887" spans="1:59"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row>
    <row r="888" spans="1:59"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row>
    <row r="889" spans="1:59"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row>
    <row r="890" spans="1:59"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row>
    <row r="891" spans="1:59"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row>
    <row r="892" spans="1:59"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row>
    <row r="893" spans="1:59"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row>
    <row r="894" spans="1:59"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row>
    <row r="895" spans="1:59"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row>
    <row r="896" spans="1:59"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row>
    <row r="897" spans="1:59"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row>
    <row r="898" spans="1:59"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row>
    <row r="899" spans="1:59"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row>
    <row r="900" spans="1:59"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row>
    <row r="901" spans="1:59"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row>
    <row r="902" spans="1:59"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row>
    <row r="903" spans="1:59"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row>
    <row r="904" spans="1:59"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row>
    <row r="905" spans="1:59"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row>
    <row r="906" spans="1:59"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row>
    <row r="907" spans="1:59"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row>
    <row r="908" spans="1:59"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row>
    <row r="909" spans="1:59"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row>
    <row r="910" spans="1:59"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row>
    <row r="911" spans="1:59"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row>
    <row r="912" spans="1:59"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row>
    <row r="913" spans="1:59"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row>
    <row r="914" spans="1:59"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row>
    <row r="915" spans="1:59"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row>
    <row r="916" spans="1:59"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row>
    <row r="917" spans="1:59"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row>
    <row r="918" spans="1:59"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row>
    <row r="919" spans="1:59"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row>
    <row r="920" spans="1:59"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row>
    <row r="921" spans="1:59"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row>
    <row r="922" spans="1:59"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row>
    <row r="923" spans="1:59"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row>
    <row r="924" spans="1:59"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row>
    <row r="925" spans="1:59"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row>
    <row r="926" spans="1:59"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row>
    <row r="927" spans="1:59"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row>
    <row r="928" spans="1:59"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row>
    <row r="929" spans="1:59"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row>
    <row r="930" spans="1:59"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row>
    <row r="931" spans="1:59"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row>
    <row r="932" spans="1:59"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row>
    <row r="933" spans="1:59"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row>
    <row r="934" spans="1:59"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row>
    <row r="935" spans="1:59"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row>
    <row r="936" spans="1:59"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row>
    <row r="937" spans="1:59"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row>
    <row r="938" spans="1:59"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row>
    <row r="939" spans="1:59"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row>
    <row r="940" spans="1:59"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row>
    <row r="941" spans="1:59"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row>
    <row r="942" spans="1:59"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row>
    <row r="943" spans="1:59"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row>
    <row r="944" spans="1:59"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row>
    <row r="945" spans="1:59"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row>
    <row r="946" spans="1:59"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row>
    <row r="947" spans="1:59"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row>
    <row r="948" spans="1:59"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row>
    <row r="949" spans="1:59"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row>
    <row r="950" spans="1:59"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row>
    <row r="951" spans="1:59"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row>
    <row r="952" spans="1:59"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row>
    <row r="953" spans="1:59"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row>
    <row r="954" spans="1:59"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row>
    <row r="955" spans="1:59"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row>
    <row r="956" spans="1:59"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row>
    <row r="957" spans="1:59"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row>
    <row r="958" spans="1:59"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row>
    <row r="959" spans="1:59"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row>
    <row r="960" spans="1:59"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row>
    <row r="961" spans="1:59"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row>
    <row r="962" spans="1:59"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row>
    <row r="963" spans="1:59"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row>
    <row r="964" spans="1:59"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row>
    <row r="965" spans="1:59"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row>
    <row r="966" spans="1:59"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row>
    <row r="967" spans="1:59"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row>
    <row r="968" spans="1:59"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row>
    <row r="969" spans="1:59"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row>
    <row r="970" spans="1:59"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row>
    <row r="971" spans="1:59"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row>
    <row r="972" spans="1:59"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row>
    <row r="973" spans="1:59"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row>
    <row r="974" spans="1:59"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row>
    <row r="975" spans="1:59"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row>
    <row r="976" spans="1:59"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row>
    <row r="977" spans="1:59"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row>
    <row r="978" spans="1:59"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row>
    <row r="979" spans="1:59"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row>
    <row r="980" spans="1:59"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row>
    <row r="981" spans="1:59"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row>
    <row r="982" spans="1:59"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row>
    <row r="983" spans="1:59"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row>
    <row r="984" spans="1:59"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row>
    <row r="985" spans="1:59"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row>
    <row r="986" spans="1:59"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row>
    <row r="987" spans="1:59"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row>
    <row r="988" spans="1:59"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row>
    <row r="989" spans="1:59"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row>
    <row r="990" spans="1:59"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row>
    <row r="991" spans="1:59"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row>
    <row r="992" spans="1:59"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row>
    <row r="993" spans="1:59"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row>
    <row r="994" spans="1:59"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row>
    <row r="995" spans="1:59"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row>
    <row r="996" spans="1:59"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row>
    <row r="997" spans="1:59"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row>
  </sheetData>
  <mergeCells count="226">
    <mergeCell ref="BF18:BF20"/>
    <mergeCell ref="BE18:BE20"/>
    <mergeCell ref="BF15:BF17"/>
    <mergeCell ref="BA21:BA23"/>
    <mergeCell ref="BB21:BB23"/>
    <mergeCell ref="BC21:BC23"/>
    <mergeCell ref="BD21:BD23"/>
    <mergeCell ref="BE21:BE23"/>
    <mergeCell ref="AT16:AT17"/>
    <mergeCell ref="AU16:AU17"/>
    <mergeCell ref="AV16:AV17"/>
    <mergeCell ref="AW16:AW17"/>
    <mergeCell ref="AX16:AX17"/>
    <mergeCell ref="AY16:AY17"/>
    <mergeCell ref="AZ16:AZ17"/>
    <mergeCell ref="BA16:BA17"/>
    <mergeCell ref="BB16:BB17"/>
    <mergeCell ref="BC16:BC17"/>
    <mergeCell ref="BD16:BD17"/>
    <mergeCell ref="BE16:BE17"/>
    <mergeCell ref="BD30:BD32"/>
    <mergeCell ref="BE30:BE32"/>
    <mergeCell ref="BF30:BF32"/>
    <mergeCell ref="S30:S32"/>
    <mergeCell ref="T30:T32"/>
    <mergeCell ref="AL30:AL32"/>
    <mergeCell ref="AM30:AM32"/>
    <mergeCell ref="AO30:AO32"/>
    <mergeCell ref="AP30:AP32"/>
    <mergeCell ref="AQ30:AQ32"/>
    <mergeCell ref="AR30:AR32"/>
    <mergeCell ref="AS30:AS32"/>
    <mergeCell ref="BA30:BA32"/>
    <mergeCell ref="BB30:BB32"/>
    <mergeCell ref="AR24:AR26"/>
    <mergeCell ref="AO24:AO26"/>
    <mergeCell ref="A30:A32"/>
    <mergeCell ref="B30:B32"/>
    <mergeCell ref="C30:C32"/>
    <mergeCell ref="D30:D32"/>
    <mergeCell ref="E30:E32"/>
    <mergeCell ref="F30:F32"/>
    <mergeCell ref="G30:G32"/>
    <mergeCell ref="H30:H32"/>
    <mergeCell ref="I30:I32"/>
    <mergeCell ref="J30:J32"/>
    <mergeCell ref="K30:K32"/>
    <mergeCell ref="L30:L32"/>
    <mergeCell ref="M30:M32"/>
    <mergeCell ref="N30:N32"/>
    <mergeCell ref="O30:O32"/>
    <mergeCell ref="P30:P32"/>
    <mergeCell ref="Q30:Q32"/>
    <mergeCell ref="R30:R32"/>
    <mergeCell ref="Q27:Q29"/>
    <mergeCell ref="R27:R29"/>
    <mergeCell ref="S27:S29"/>
    <mergeCell ref="T27:T29"/>
    <mergeCell ref="G21:G23"/>
    <mergeCell ref="A24:A26"/>
    <mergeCell ref="B24:B26"/>
    <mergeCell ref="C24:C26"/>
    <mergeCell ref="D24:D26"/>
    <mergeCell ref="E24:E26"/>
    <mergeCell ref="F24:F26"/>
    <mergeCell ref="G24:G26"/>
    <mergeCell ref="H24:H26"/>
    <mergeCell ref="A21:A23"/>
    <mergeCell ref="B21:B23"/>
    <mergeCell ref="C21:C23"/>
    <mergeCell ref="D21:D23"/>
    <mergeCell ref="E21:E23"/>
    <mergeCell ref="F21:F23"/>
    <mergeCell ref="Q21:Q23"/>
    <mergeCell ref="R21:R23"/>
    <mergeCell ref="S21:S23"/>
    <mergeCell ref="T21:T23"/>
    <mergeCell ref="AL21:AL23"/>
    <mergeCell ref="BF21:BF23"/>
    <mergeCell ref="BD24:BD26"/>
    <mergeCell ref="BE24:BE26"/>
    <mergeCell ref="BF24:BF26"/>
    <mergeCell ref="AS24:AS26"/>
    <mergeCell ref="AR21:AR23"/>
    <mergeCell ref="AS21:AS23"/>
    <mergeCell ref="AM21:AM23"/>
    <mergeCell ref="AO21:AO23"/>
    <mergeCell ref="AP21:AP23"/>
    <mergeCell ref="AQ21:AQ23"/>
    <mergeCell ref="Q24:Q26"/>
    <mergeCell ref="R24:R26"/>
    <mergeCell ref="S24:S26"/>
    <mergeCell ref="T24:T26"/>
    <mergeCell ref="AL24:AL26"/>
    <mergeCell ref="AM24:AM26"/>
    <mergeCell ref="AP24:AP26"/>
    <mergeCell ref="AQ24:AQ26"/>
    <mergeCell ref="AR27:AR29"/>
    <mergeCell ref="AS27:AS29"/>
    <mergeCell ref="BD27:BD29"/>
    <mergeCell ref="BE27:BE29"/>
    <mergeCell ref="BF27:BF29"/>
    <mergeCell ref="AL27:AL29"/>
    <mergeCell ref="AM27:AM29"/>
    <mergeCell ref="AO27:AO29"/>
    <mergeCell ref="AP27:AP29"/>
    <mergeCell ref="AQ27:AQ29"/>
    <mergeCell ref="G27:G29"/>
    <mergeCell ref="O27:O29"/>
    <mergeCell ref="P27:P29"/>
    <mergeCell ref="H27:H29"/>
    <mergeCell ref="I27:I29"/>
    <mergeCell ref="J27:J29"/>
    <mergeCell ref="K27:K29"/>
    <mergeCell ref="L27:L29"/>
    <mergeCell ref="M27:M29"/>
    <mergeCell ref="N27:N29"/>
    <mergeCell ref="N21:N23"/>
    <mergeCell ref="O21:O23"/>
    <mergeCell ref="P21:P23"/>
    <mergeCell ref="I24:I26"/>
    <mergeCell ref="J24:J26"/>
    <mergeCell ref="K24:K26"/>
    <mergeCell ref="L24:L26"/>
    <mergeCell ref="M24:M26"/>
    <mergeCell ref="N24:N26"/>
    <mergeCell ref="A18:A20"/>
    <mergeCell ref="B18:B20"/>
    <mergeCell ref="C18:C20"/>
    <mergeCell ref="D18:D20"/>
    <mergeCell ref="A27:A29"/>
    <mergeCell ref="B27:B29"/>
    <mergeCell ref="C27:C29"/>
    <mergeCell ref="D27:D29"/>
    <mergeCell ref="E27:E29"/>
    <mergeCell ref="E18:E20"/>
    <mergeCell ref="AE13:AJ13"/>
    <mergeCell ref="F18:F20"/>
    <mergeCell ref="G18:G20"/>
    <mergeCell ref="AL18:AL20"/>
    <mergeCell ref="AM18:AM20"/>
    <mergeCell ref="AO18:AO20"/>
    <mergeCell ref="AP18:AP20"/>
    <mergeCell ref="AQ18:AQ20"/>
    <mergeCell ref="H18:H20"/>
    <mergeCell ref="I18:I20"/>
    <mergeCell ref="P18:P20"/>
    <mergeCell ref="Q18:Q20"/>
    <mergeCell ref="L18:L20"/>
    <mergeCell ref="T18:T20"/>
    <mergeCell ref="J18:J20"/>
    <mergeCell ref="K18:K20"/>
    <mergeCell ref="AK13:AQ13"/>
    <mergeCell ref="AL15:AL17"/>
    <mergeCell ref="AM15:AM17"/>
    <mergeCell ref="AO15:AO17"/>
    <mergeCell ref="AP15:AP17"/>
    <mergeCell ref="AQ15:AQ17"/>
    <mergeCell ref="L15:L17"/>
    <mergeCell ref="A15:A17"/>
    <mergeCell ref="B15:B17"/>
    <mergeCell ref="C15:C17"/>
    <mergeCell ref="M13:Q13"/>
    <mergeCell ref="R13:T13"/>
    <mergeCell ref="M14:N14"/>
    <mergeCell ref="O14:P14"/>
    <mergeCell ref="P15:P17"/>
    <mergeCell ref="Q15:Q17"/>
    <mergeCell ref="T15:T17"/>
    <mergeCell ref="N15:N17"/>
    <mergeCell ref="O15:O17"/>
    <mergeCell ref="D15:D17"/>
    <mergeCell ref="E15:E17"/>
    <mergeCell ref="F15:F17"/>
    <mergeCell ref="G15:G17"/>
    <mergeCell ref="J15:J17"/>
    <mergeCell ref="K15:K17"/>
    <mergeCell ref="H13:L13"/>
    <mergeCell ref="BA24:BA26"/>
    <mergeCell ref="BA27:BA28"/>
    <mergeCell ref="BB27:BB28"/>
    <mergeCell ref="H15:H17"/>
    <mergeCell ref="I15:I17"/>
    <mergeCell ref="R15:R17"/>
    <mergeCell ref="S15:S17"/>
    <mergeCell ref="R18:R20"/>
    <mergeCell ref="S18:S20"/>
    <mergeCell ref="AR15:AR17"/>
    <mergeCell ref="AS15:AS17"/>
    <mergeCell ref="M18:M20"/>
    <mergeCell ref="N18:N20"/>
    <mergeCell ref="O18:O20"/>
    <mergeCell ref="AR18:AR20"/>
    <mergeCell ref="AS18:AS20"/>
    <mergeCell ref="P24:P26"/>
    <mergeCell ref="H21:H23"/>
    <mergeCell ref="I21:I23"/>
    <mergeCell ref="J21:J23"/>
    <mergeCell ref="K21:K23"/>
    <mergeCell ref="L21:L23"/>
    <mergeCell ref="M15:M17"/>
    <mergeCell ref="M21:M23"/>
    <mergeCell ref="F27:F29"/>
    <mergeCell ref="O24:O26"/>
    <mergeCell ref="A1:D4"/>
    <mergeCell ref="E1:BE2"/>
    <mergeCell ref="E3:BE4"/>
    <mergeCell ref="A6:C6"/>
    <mergeCell ref="D6:BF6"/>
    <mergeCell ref="A8:C8"/>
    <mergeCell ref="D8:BF8"/>
    <mergeCell ref="U13:Z13"/>
    <mergeCell ref="AA13:AD13"/>
    <mergeCell ref="AR13:AS13"/>
    <mergeCell ref="AT13:BC13"/>
    <mergeCell ref="BD13:BD14"/>
    <mergeCell ref="BE13:BE14"/>
    <mergeCell ref="BF13:BF14"/>
    <mergeCell ref="AL14:AM14"/>
    <mergeCell ref="AO14:AP14"/>
    <mergeCell ref="A10:C10"/>
    <mergeCell ref="D10:BF10"/>
    <mergeCell ref="A12:Q12"/>
    <mergeCell ref="R12:BC12"/>
    <mergeCell ref="BD12:BF12"/>
    <mergeCell ref="A13:G13"/>
  </mergeCells>
  <conditionalFormatting sqref="N15">
    <cfRule type="containsText" dxfId="155" priority="27" operator="containsText" text="Muy Baja">
      <formula>NOT(ISERROR(SEARCH(("Muy Baja"),(N15))))</formula>
    </cfRule>
  </conditionalFormatting>
  <conditionalFormatting sqref="N15">
    <cfRule type="containsText" dxfId="154" priority="28" operator="containsText" text="Baja">
      <formula>NOT(ISERROR(SEARCH(("Baja"),(N15))))</formula>
    </cfRule>
  </conditionalFormatting>
  <conditionalFormatting sqref="N15">
    <cfRule type="containsText" dxfId="153" priority="29" operator="containsText" text="Media">
      <formula>NOT(ISERROR(SEARCH(("Media"),(N15))))</formula>
    </cfRule>
  </conditionalFormatting>
  <conditionalFormatting sqref="N15">
    <cfRule type="containsText" dxfId="152" priority="30" operator="containsText" text="Alta">
      <formula>NOT(ISERROR(SEARCH(("Alta"),(N15))))</formula>
    </cfRule>
  </conditionalFormatting>
  <conditionalFormatting sqref="N15">
    <cfRule type="containsText" dxfId="151" priority="31" operator="containsText" text="Muy Alta">
      <formula>NOT(ISERROR(SEARCH(("Muy Alta"),(N15))))</formula>
    </cfRule>
  </conditionalFormatting>
  <conditionalFormatting sqref="N18">
    <cfRule type="containsText" dxfId="150" priority="32" operator="containsText" text="Muy Baja">
      <formula>NOT(ISERROR(SEARCH(("Muy Baja"),(N18))))</formula>
    </cfRule>
  </conditionalFormatting>
  <conditionalFormatting sqref="N18">
    <cfRule type="containsText" dxfId="149" priority="33" operator="containsText" text="Baja">
      <formula>NOT(ISERROR(SEARCH(("Baja"),(N18))))</formula>
    </cfRule>
  </conditionalFormatting>
  <conditionalFormatting sqref="N18">
    <cfRule type="containsText" dxfId="148" priority="34" operator="containsText" text="Media">
      <formula>NOT(ISERROR(SEARCH(("Media"),(N18))))</formula>
    </cfRule>
  </conditionalFormatting>
  <conditionalFormatting sqref="N18">
    <cfRule type="containsText" dxfId="147" priority="35" operator="containsText" text="Alta">
      <formula>NOT(ISERROR(SEARCH(("Alta"),(N18))))</formula>
    </cfRule>
  </conditionalFormatting>
  <conditionalFormatting sqref="N18">
    <cfRule type="containsText" dxfId="146" priority="36" operator="containsText" text="Muy Alta">
      <formula>NOT(ISERROR(SEARCH(("Muy Alta"),(N18))))</formula>
    </cfRule>
  </conditionalFormatting>
  <conditionalFormatting sqref="P15">
    <cfRule type="containsText" dxfId="145" priority="37" operator="containsText" text="Leve">
      <formula>NOT(ISERROR(SEARCH(("Leve"),(P15))))</formula>
    </cfRule>
  </conditionalFormatting>
  <conditionalFormatting sqref="P15">
    <cfRule type="containsText" dxfId="144" priority="38" operator="containsText" text="Menor">
      <formula>NOT(ISERROR(SEARCH(("Menor"),(P15))))</formula>
    </cfRule>
  </conditionalFormatting>
  <conditionalFormatting sqref="P15">
    <cfRule type="containsText" dxfId="143" priority="39" operator="containsText" text="Mayor">
      <formula>NOT(ISERROR(SEARCH(("Mayor"),(P15))))</formula>
    </cfRule>
  </conditionalFormatting>
  <conditionalFormatting sqref="P15">
    <cfRule type="containsText" dxfId="142" priority="40" operator="containsText" text="Catastrófico">
      <formula>NOT(ISERROR(SEARCH(("Catastrófico"),(P15))))</formula>
    </cfRule>
  </conditionalFormatting>
  <conditionalFormatting sqref="P18">
    <cfRule type="containsText" dxfId="141" priority="41" operator="containsText" text="Leve">
      <formula>NOT(ISERROR(SEARCH(("Leve"),(P18))))</formula>
    </cfRule>
  </conditionalFormatting>
  <conditionalFormatting sqref="P18">
    <cfRule type="containsText" dxfId="140" priority="42" operator="containsText" text="Menor">
      <formula>NOT(ISERROR(SEARCH(("Menor"),(P18))))</formula>
    </cfRule>
  </conditionalFormatting>
  <conditionalFormatting sqref="P18">
    <cfRule type="containsText" dxfId="139" priority="43" operator="containsText" text="Mayor">
      <formula>NOT(ISERROR(SEARCH(("Mayor"),(P18))))</formula>
    </cfRule>
  </conditionalFormatting>
  <conditionalFormatting sqref="P18">
    <cfRule type="containsText" dxfId="138" priority="44" operator="containsText" text="Catastrófico">
      <formula>NOT(ISERROR(SEARCH(("Catastrófico"),(P18))))</formula>
    </cfRule>
  </conditionalFormatting>
  <conditionalFormatting sqref="P15:Q15">
    <cfRule type="containsText" dxfId="137" priority="45" operator="containsText" text="Moderado">
      <formula>NOT(ISERROR(SEARCH(("Moderado"),(P15))))</formula>
    </cfRule>
  </conditionalFormatting>
  <conditionalFormatting sqref="P18:Q18">
    <cfRule type="containsText" dxfId="136" priority="46" operator="containsText" text="Moderado">
      <formula>NOT(ISERROR(SEARCH(("Moderado"),(P18))))</formula>
    </cfRule>
  </conditionalFormatting>
  <conditionalFormatting sqref="Q15">
    <cfRule type="containsText" dxfId="135" priority="47" operator="containsText" text="Bajo">
      <formula>NOT(ISERROR(SEARCH(("Bajo"),(Q15))))</formula>
    </cfRule>
  </conditionalFormatting>
  <conditionalFormatting sqref="Q15">
    <cfRule type="containsText" dxfId="134" priority="48" operator="containsText" text="Alto">
      <formula>NOT(ISERROR(SEARCH(("Alto"),(Q15))))</formula>
    </cfRule>
  </conditionalFormatting>
  <conditionalFormatting sqref="Q15">
    <cfRule type="containsText" dxfId="133" priority="49" operator="containsText" text="Extremo">
      <formula>NOT(ISERROR(SEARCH(("Extremo"),(Q15))))</formula>
    </cfRule>
  </conditionalFormatting>
  <conditionalFormatting sqref="Q18">
    <cfRule type="containsText" dxfId="132" priority="50" operator="containsText" text="Bajo">
      <formula>NOT(ISERROR(SEARCH(("Bajo"),(Q18))))</formula>
    </cfRule>
  </conditionalFormatting>
  <conditionalFormatting sqref="Q18">
    <cfRule type="containsText" dxfId="131" priority="51" operator="containsText" text="Alto">
      <formula>NOT(ISERROR(SEARCH(("Alto"),(Q18))))</formula>
    </cfRule>
  </conditionalFormatting>
  <conditionalFormatting sqref="Q18">
    <cfRule type="containsText" dxfId="130" priority="52" operator="containsText" text="Extremo">
      <formula>NOT(ISERROR(SEARCH(("Extremo"),(Q18))))</formula>
    </cfRule>
  </conditionalFormatting>
  <conditionalFormatting sqref="AM15 AN16">
    <cfRule type="containsText" dxfId="129" priority="53" operator="containsText" text="Muy Baja">
      <formula>NOT(ISERROR(SEARCH(("Muy Baja"),(AM15))))</formula>
    </cfRule>
  </conditionalFormatting>
  <conditionalFormatting sqref="AM15 AN16">
    <cfRule type="containsText" dxfId="128" priority="54" operator="containsText" text="Baja">
      <formula>NOT(ISERROR(SEARCH(("Baja"),(AM15))))</formula>
    </cfRule>
  </conditionalFormatting>
  <conditionalFormatting sqref="AM15 AN16">
    <cfRule type="containsText" dxfId="127" priority="55" operator="containsText" text="Media">
      <formula>NOT(ISERROR(SEARCH(("Media"),(AM15))))</formula>
    </cfRule>
  </conditionalFormatting>
  <conditionalFormatting sqref="AM15 AN16">
    <cfRule type="containsText" dxfId="126" priority="56" operator="containsText" text="Alta">
      <formula>NOT(ISERROR(SEARCH(("Alta"),(AM15))))</formula>
    </cfRule>
  </conditionalFormatting>
  <conditionalFormatting sqref="AM15 AN16">
    <cfRule type="containsText" dxfId="125" priority="57" operator="containsText" text="Muy Alta">
      <formula>NOT(ISERROR(SEARCH(("Muy Alta"),(AM15))))</formula>
    </cfRule>
  </conditionalFormatting>
  <conditionalFormatting sqref="AM18 AN19">
    <cfRule type="containsText" dxfId="124" priority="58" operator="containsText" text="Muy Baja">
      <formula>NOT(ISERROR(SEARCH(("Muy Baja"),(AM18))))</formula>
    </cfRule>
  </conditionalFormatting>
  <conditionalFormatting sqref="AM18 AN19">
    <cfRule type="containsText" dxfId="123" priority="59" operator="containsText" text="Baja">
      <formula>NOT(ISERROR(SEARCH(("Baja"),(AM18))))</formula>
    </cfRule>
  </conditionalFormatting>
  <conditionalFormatting sqref="AM18 AN19">
    <cfRule type="containsText" dxfId="122" priority="60" operator="containsText" text="Media">
      <formula>NOT(ISERROR(SEARCH(("Media"),(AM18))))</formula>
    </cfRule>
  </conditionalFormatting>
  <conditionalFormatting sqref="AM18 AN19">
    <cfRule type="containsText" dxfId="121" priority="61" operator="containsText" text="Alta">
      <formula>NOT(ISERROR(SEARCH(("Alta"),(AM18))))</formula>
    </cfRule>
  </conditionalFormatting>
  <conditionalFormatting sqref="AM18 AN19">
    <cfRule type="containsText" dxfId="120" priority="62" operator="containsText" text="Muy Alta">
      <formula>NOT(ISERROR(SEARCH(("Muy Alta"),(AM18))))</formula>
    </cfRule>
  </conditionalFormatting>
  <conditionalFormatting sqref="AP15">
    <cfRule type="containsText" dxfId="119" priority="63" operator="containsText" text="Leve">
      <formula>NOT(ISERROR(SEARCH(("Leve"),(AP15))))</formula>
    </cfRule>
  </conditionalFormatting>
  <conditionalFormatting sqref="AP15">
    <cfRule type="containsText" dxfId="118" priority="64" operator="containsText" text="Menor">
      <formula>NOT(ISERROR(SEARCH(("Menor"),(AP15))))</formula>
    </cfRule>
  </conditionalFormatting>
  <conditionalFormatting sqref="AP15">
    <cfRule type="containsText" dxfId="117" priority="65" operator="containsText" text="Moderado">
      <formula>NOT(ISERROR(SEARCH(("Moderado"),(AP15))))</formula>
    </cfRule>
  </conditionalFormatting>
  <conditionalFormatting sqref="AP15">
    <cfRule type="containsText" dxfId="116" priority="66" operator="containsText" text="Mayor">
      <formula>NOT(ISERROR(SEARCH(("Mayor"),(AP15))))</formula>
    </cfRule>
  </conditionalFormatting>
  <conditionalFormatting sqref="AP15">
    <cfRule type="containsText" dxfId="115" priority="67" operator="containsText" text="Catastrófico">
      <formula>NOT(ISERROR(SEARCH(("Catastrófico"),(AP15))))</formula>
    </cfRule>
  </conditionalFormatting>
  <conditionalFormatting sqref="AP18">
    <cfRule type="containsText" dxfId="114" priority="68" operator="containsText" text="Leve">
      <formula>NOT(ISERROR(SEARCH(("Leve"),(AP18))))</formula>
    </cfRule>
  </conditionalFormatting>
  <conditionalFormatting sqref="AP18">
    <cfRule type="containsText" dxfId="113" priority="69" operator="containsText" text="Menor">
      <formula>NOT(ISERROR(SEARCH(("Menor"),(AP18))))</formula>
    </cfRule>
  </conditionalFormatting>
  <conditionalFormatting sqref="AP18">
    <cfRule type="containsText" dxfId="112" priority="70" operator="containsText" text="Mayor">
      <formula>NOT(ISERROR(SEARCH(("Mayor"),(AP18))))</formula>
    </cfRule>
  </conditionalFormatting>
  <conditionalFormatting sqref="AP18">
    <cfRule type="containsText" dxfId="111" priority="71" operator="containsText" text="Catastrófico">
      <formula>NOT(ISERROR(SEARCH(("Catastrófico"),(AP18))))</formula>
    </cfRule>
  </conditionalFormatting>
  <conditionalFormatting sqref="AP21">
    <cfRule type="containsText" dxfId="110" priority="72" operator="containsText" text="Leve">
      <formula>NOT(ISERROR(SEARCH(("Leve"),(AP21))))</formula>
    </cfRule>
  </conditionalFormatting>
  <conditionalFormatting sqref="AP21">
    <cfRule type="containsText" dxfId="109" priority="73" operator="containsText" text="Menor">
      <formula>NOT(ISERROR(SEARCH(("Menor"),(AP21))))</formula>
    </cfRule>
  </conditionalFormatting>
  <conditionalFormatting sqref="AP21">
    <cfRule type="containsText" dxfId="108" priority="74" operator="containsText" text="Mayor">
      <formula>NOT(ISERROR(SEARCH(("Mayor"),(AP21))))</formula>
    </cfRule>
  </conditionalFormatting>
  <conditionalFormatting sqref="AP21">
    <cfRule type="containsText" dxfId="107" priority="75" operator="containsText" text="Catastrófico">
      <formula>NOT(ISERROR(SEARCH(("Catastrófico"),(AP21))))</formula>
    </cfRule>
  </conditionalFormatting>
  <conditionalFormatting sqref="AP18:AQ18">
    <cfRule type="containsText" dxfId="106" priority="76" operator="containsText" text="Moderado">
      <formula>NOT(ISERROR(SEARCH(("Moderado"),(AP18))))</formula>
    </cfRule>
  </conditionalFormatting>
  <conditionalFormatting sqref="AP21:AQ21">
    <cfRule type="containsText" dxfId="105" priority="77" operator="containsText" text="Moderado">
      <formula>NOT(ISERROR(SEARCH(("Moderado"),(AP21))))</formula>
    </cfRule>
  </conditionalFormatting>
  <conditionalFormatting sqref="AQ15 AQ18 AQ21">
    <cfRule type="containsText" dxfId="104" priority="78" operator="containsText" text="Bajo">
      <formula>NOT(ISERROR(SEARCH(("Bajo"),(AQ15))))</formula>
    </cfRule>
  </conditionalFormatting>
  <conditionalFormatting sqref="AQ15 AQ18 AQ21">
    <cfRule type="containsText" dxfId="103" priority="79" operator="containsText" text="Alto">
      <formula>NOT(ISERROR(SEARCH(("Alto"),(AQ15))))</formula>
    </cfRule>
  </conditionalFormatting>
  <conditionalFormatting sqref="AQ15 AQ18 AQ21">
    <cfRule type="containsText" dxfId="102" priority="80" operator="containsText" text="Extremo">
      <formula>NOT(ISERROR(SEARCH(("Extremo"),(AQ15))))</formula>
    </cfRule>
  </conditionalFormatting>
  <conditionalFormatting sqref="AQ15">
    <cfRule type="containsText" dxfId="101" priority="81" operator="containsText" text="Moderado">
      <formula>NOT(ISERROR(SEARCH(("Moderado"),(AQ15))))</formula>
    </cfRule>
  </conditionalFormatting>
  <conditionalFormatting sqref="AM21 AN23">
    <cfRule type="containsText" dxfId="100" priority="95" operator="containsText" text="Muy Baja">
      <formula>NOT(ISERROR(SEARCH(("Muy Baja"),(AM21))))</formula>
    </cfRule>
  </conditionalFormatting>
  <conditionalFormatting sqref="AM21 AN23">
    <cfRule type="containsText" dxfId="99" priority="96" operator="containsText" text="Baja">
      <formula>NOT(ISERROR(SEARCH(("Baja"),(AM21))))</formula>
    </cfRule>
  </conditionalFormatting>
  <conditionalFormatting sqref="AM21 AN23">
    <cfRule type="containsText" dxfId="98" priority="97" operator="containsText" text="Media">
      <formula>NOT(ISERROR(SEARCH(("Media"),(AM21))))</formula>
    </cfRule>
  </conditionalFormatting>
  <conditionalFormatting sqref="AM21 AN23">
    <cfRule type="containsText" dxfId="97" priority="98" operator="containsText" text="Alta">
      <formula>NOT(ISERROR(SEARCH(("Alta"),(AM21))))</formula>
    </cfRule>
  </conditionalFormatting>
  <conditionalFormatting sqref="AM21 AN23">
    <cfRule type="containsText" dxfId="96" priority="99" operator="containsText" text="Muy Alta">
      <formula>NOT(ISERROR(SEARCH(("Muy Alta"),(AM21))))</formula>
    </cfRule>
  </conditionalFormatting>
  <conditionalFormatting sqref="N21">
    <cfRule type="containsText" dxfId="95" priority="100" operator="containsText" text="Muy Baja">
      <formula>NOT(ISERROR(SEARCH(("Muy Baja"),(N21))))</formula>
    </cfRule>
  </conditionalFormatting>
  <conditionalFormatting sqref="N21">
    <cfRule type="containsText" dxfId="94" priority="101" operator="containsText" text="Baja">
      <formula>NOT(ISERROR(SEARCH(("Baja"),(N21))))</formula>
    </cfRule>
  </conditionalFormatting>
  <conditionalFormatting sqref="N21">
    <cfRule type="containsText" dxfId="93" priority="102" operator="containsText" text="Media">
      <formula>NOT(ISERROR(SEARCH(("Media"),(N21))))</formula>
    </cfRule>
  </conditionalFormatting>
  <conditionalFormatting sqref="N21">
    <cfRule type="containsText" dxfId="92" priority="103" operator="containsText" text="Alta">
      <formula>NOT(ISERROR(SEARCH(("Alta"),(N21))))</formula>
    </cfRule>
  </conditionalFormatting>
  <conditionalFormatting sqref="N21">
    <cfRule type="containsText" dxfId="91" priority="104" operator="containsText" text="Muy Alta">
      <formula>NOT(ISERROR(SEARCH(("Muy Alta"),(N21))))</formula>
    </cfRule>
  </conditionalFormatting>
  <conditionalFormatting sqref="P21">
    <cfRule type="containsText" dxfId="90" priority="105" operator="containsText" text="Leve">
      <formula>NOT(ISERROR(SEARCH(("Leve"),(P21))))</formula>
    </cfRule>
  </conditionalFormatting>
  <conditionalFormatting sqref="P21">
    <cfRule type="containsText" dxfId="89" priority="106" operator="containsText" text="Menor">
      <formula>NOT(ISERROR(SEARCH(("Menor"),(P21))))</formula>
    </cfRule>
  </conditionalFormatting>
  <conditionalFormatting sqref="P21">
    <cfRule type="containsText" dxfId="88" priority="107" operator="containsText" text="Mayor">
      <formula>NOT(ISERROR(SEARCH(("Mayor"),(P21))))</formula>
    </cfRule>
  </conditionalFormatting>
  <conditionalFormatting sqref="P21">
    <cfRule type="containsText" dxfId="87" priority="108" operator="containsText" text="Catastrófico">
      <formula>NOT(ISERROR(SEARCH(("Catastrófico"),(P21))))</formula>
    </cfRule>
  </conditionalFormatting>
  <conditionalFormatting sqref="P21:Q21">
    <cfRule type="containsText" dxfId="86" priority="109" operator="containsText" text="Moderado">
      <formula>NOT(ISERROR(SEARCH(("Moderado"),(P21))))</formula>
    </cfRule>
  </conditionalFormatting>
  <conditionalFormatting sqref="Q21">
    <cfRule type="containsText" dxfId="85" priority="110" operator="containsText" text="Bajo">
      <formula>NOT(ISERROR(SEARCH(("Bajo"),(Q21))))</formula>
    </cfRule>
  </conditionalFormatting>
  <conditionalFormatting sqref="Q21">
    <cfRule type="containsText" dxfId="84" priority="111" operator="containsText" text="Alto">
      <formula>NOT(ISERROR(SEARCH(("Alto"),(Q21))))</formula>
    </cfRule>
  </conditionalFormatting>
  <conditionalFormatting sqref="Q21">
    <cfRule type="containsText" dxfId="83" priority="112" operator="containsText" text="Extremo">
      <formula>NOT(ISERROR(SEARCH(("Extremo"),(Q21))))</formula>
    </cfRule>
  </conditionalFormatting>
  <conditionalFormatting sqref="AM21 AN22:AN23">
    <cfRule type="containsText" dxfId="82" priority="113" operator="containsText" text="Muy Baja">
      <formula>NOT(ISERROR(SEARCH(("Muy Baja"),(AM21))))</formula>
    </cfRule>
  </conditionalFormatting>
  <conditionalFormatting sqref="AM21 AN22:AN23">
    <cfRule type="containsText" dxfId="81" priority="114" operator="containsText" text="Baja">
      <formula>NOT(ISERROR(SEARCH(("Baja"),(AM21))))</formula>
    </cfRule>
  </conditionalFormatting>
  <conditionalFormatting sqref="AM21 AN22:AN23">
    <cfRule type="containsText" dxfId="80" priority="115" operator="containsText" text="Media">
      <formula>NOT(ISERROR(SEARCH(("Media"),(AM21))))</formula>
    </cfRule>
  </conditionalFormatting>
  <conditionalFormatting sqref="AM21 AN22:AN23">
    <cfRule type="containsText" dxfId="79" priority="116" operator="containsText" text="Alta">
      <formula>NOT(ISERROR(SEARCH(("Alta"),(AM21))))</formula>
    </cfRule>
  </conditionalFormatting>
  <conditionalFormatting sqref="AM21 AN22:AN23">
    <cfRule type="containsText" dxfId="78" priority="117" operator="containsText" text="Muy Alta">
      <formula>NOT(ISERROR(SEARCH(("Muy Alta"),(AM21))))</formula>
    </cfRule>
  </conditionalFormatting>
  <conditionalFormatting sqref="N24">
    <cfRule type="containsText" dxfId="77" priority="118" operator="containsText" text="Muy Baja">
      <formula>NOT(ISERROR(SEARCH(("Muy Baja"),(N24))))</formula>
    </cfRule>
  </conditionalFormatting>
  <conditionalFormatting sqref="N24">
    <cfRule type="containsText" dxfId="76" priority="119" operator="containsText" text="Baja">
      <formula>NOT(ISERROR(SEARCH(("Baja"),(N24))))</formula>
    </cfRule>
  </conditionalFormatting>
  <conditionalFormatting sqref="N24">
    <cfRule type="containsText" dxfId="75" priority="120" operator="containsText" text="Media">
      <formula>NOT(ISERROR(SEARCH(("Media"),(N24))))</formula>
    </cfRule>
  </conditionalFormatting>
  <conditionalFormatting sqref="N24">
    <cfRule type="containsText" dxfId="74" priority="121" operator="containsText" text="Alta">
      <formula>NOT(ISERROR(SEARCH(("Alta"),(N24))))</formula>
    </cfRule>
  </conditionalFormatting>
  <conditionalFormatting sqref="N24">
    <cfRule type="containsText" dxfId="73" priority="122" operator="containsText" text="Muy Alta">
      <formula>NOT(ISERROR(SEARCH(("Muy Alta"),(N24))))</formula>
    </cfRule>
  </conditionalFormatting>
  <conditionalFormatting sqref="P24">
    <cfRule type="containsText" dxfId="72" priority="123" operator="containsText" text="Leve">
      <formula>NOT(ISERROR(SEARCH(("Leve"),(P24))))</formula>
    </cfRule>
  </conditionalFormatting>
  <conditionalFormatting sqref="P24">
    <cfRule type="containsText" dxfId="71" priority="124" operator="containsText" text="Menor">
      <formula>NOT(ISERROR(SEARCH(("Menor"),(P24))))</formula>
    </cfRule>
  </conditionalFormatting>
  <conditionalFormatting sqref="P24">
    <cfRule type="containsText" dxfId="70" priority="125" operator="containsText" text="Mayor">
      <formula>NOT(ISERROR(SEARCH(("Mayor"),(P24))))</formula>
    </cfRule>
  </conditionalFormatting>
  <conditionalFormatting sqref="P24">
    <cfRule type="containsText" dxfId="69" priority="126" operator="containsText" text="Catastrófico">
      <formula>NOT(ISERROR(SEARCH(("Catastrófico"),(P24))))</formula>
    </cfRule>
  </conditionalFormatting>
  <conditionalFormatting sqref="P24:Q24">
    <cfRule type="containsText" dxfId="68" priority="127" operator="containsText" text="Moderado">
      <formula>NOT(ISERROR(SEARCH(("Moderado"),(P24))))</formula>
    </cfRule>
  </conditionalFormatting>
  <conditionalFormatting sqref="Q24">
    <cfRule type="containsText" dxfId="67" priority="128" operator="containsText" text="Bajo">
      <formula>NOT(ISERROR(SEARCH(("Bajo"),(Q24))))</formula>
    </cfRule>
  </conditionalFormatting>
  <conditionalFormatting sqref="Q24">
    <cfRule type="containsText" dxfId="66" priority="129" operator="containsText" text="Alto">
      <formula>NOT(ISERROR(SEARCH(("Alto"),(Q24))))</formula>
    </cfRule>
  </conditionalFormatting>
  <conditionalFormatting sqref="Q24">
    <cfRule type="containsText" dxfId="65" priority="130" operator="containsText" text="Extremo">
      <formula>NOT(ISERROR(SEARCH(("Extremo"),(Q24))))</formula>
    </cfRule>
  </conditionalFormatting>
  <conditionalFormatting sqref="AM24 AN25">
    <cfRule type="containsText" dxfId="64" priority="131" operator="containsText" text="Muy Baja">
      <formula>NOT(ISERROR(SEARCH(("Muy Baja"),(AM24))))</formula>
    </cfRule>
  </conditionalFormatting>
  <conditionalFormatting sqref="AM24 AN25">
    <cfRule type="containsText" dxfId="63" priority="132" operator="containsText" text="Baja">
      <formula>NOT(ISERROR(SEARCH(("Baja"),(AM24))))</formula>
    </cfRule>
  </conditionalFormatting>
  <conditionalFormatting sqref="AM24 AN25">
    <cfRule type="containsText" dxfId="62" priority="133" operator="containsText" text="Media">
      <formula>NOT(ISERROR(SEARCH(("Media"),(AM24))))</formula>
    </cfRule>
  </conditionalFormatting>
  <conditionalFormatting sqref="AM24 AN25">
    <cfRule type="containsText" dxfId="61" priority="134" operator="containsText" text="Alta">
      <formula>NOT(ISERROR(SEARCH(("Alta"),(AM24))))</formula>
    </cfRule>
  </conditionalFormatting>
  <conditionalFormatting sqref="AM24 AN25">
    <cfRule type="containsText" dxfId="60" priority="135" operator="containsText" text="Muy Alta">
      <formula>NOT(ISERROR(SEARCH(("Muy Alta"),(AM24))))</formula>
    </cfRule>
  </conditionalFormatting>
  <conditionalFormatting sqref="AP24">
    <cfRule type="containsText" dxfId="59" priority="136" operator="containsText" text="Leve">
      <formula>NOT(ISERROR(SEARCH(("Leve"),(AP24))))</formula>
    </cfRule>
  </conditionalFormatting>
  <conditionalFormatting sqref="AP24">
    <cfRule type="containsText" dxfId="58" priority="137" operator="containsText" text="Menor">
      <formula>NOT(ISERROR(SEARCH(("Menor"),(AP24))))</formula>
    </cfRule>
  </conditionalFormatting>
  <conditionalFormatting sqref="AP24">
    <cfRule type="containsText" dxfId="57" priority="138" operator="containsText" text="Mayor">
      <formula>NOT(ISERROR(SEARCH(("Mayor"),(AP24))))</formula>
    </cfRule>
  </conditionalFormatting>
  <conditionalFormatting sqref="AP24">
    <cfRule type="containsText" dxfId="56" priority="139" operator="containsText" text="Catastrófico">
      <formula>NOT(ISERROR(SEARCH(("Catastrófico"),(AP24))))</formula>
    </cfRule>
  </conditionalFormatting>
  <conditionalFormatting sqref="AP24:AQ24">
    <cfRule type="containsText" dxfId="55" priority="140" operator="containsText" text="Moderado">
      <formula>NOT(ISERROR(SEARCH(("Moderado"),(AP24))))</formula>
    </cfRule>
  </conditionalFormatting>
  <conditionalFormatting sqref="AQ24">
    <cfRule type="containsText" dxfId="54" priority="141" operator="containsText" text="Bajo">
      <formula>NOT(ISERROR(SEARCH(("Bajo"),(AQ24))))</formula>
    </cfRule>
  </conditionalFormatting>
  <conditionalFormatting sqref="AQ24">
    <cfRule type="containsText" dxfId="53" priority="142" operator="containsText" text="Alto">
      <formula>NOT(ISERROR(SEARCH(("Alto"),(AQ24))))</formula>
    </cfRule>
  </conditionalFormatting>
  <conditionalFormatting sqref="AQ24">
    <cfRule type="containsText" dxfId="52" priority="143" operator="containsText" text="Extremo">
      <formula>NOT(ISERROR(SEARCH(("Extremo"),(AQ24))))</formula>
    </cfRule>
  </conditionalFormatting>
  <conditionalFormatting sqref="N27">
    <cfRule type="containsText" dxfId="51" priority="144" operator="containsText" text="Muy Baja">
      <formula>NOT(ISERROR(SEARCH(("Muy Baja"),(N27))))</formula>
    </cfRule>
  </conditionalFormatting>
  <conditionalFormatting sqref="N27">
    <cfRule type="containsText" dxfId="50" priority="145" operator="containsText" text="Baja">
      <formula>NOT(ISERROR(SEARCH(("Baja"),(N27))))</formula>
    </cfRule>
  </conditionalFormatting>
  <conditionalFormatting sqref="N27">
    <cfRule type="containsText" dxfId="49" priority="146" operator="containsText" text="Media">
      <formula>NOT(ISERROR(SEARCH(("Media"),(N27))))</formula>
    </cfRule>
  </conditionalFormatting>
  <conditionalFormatting sqref="N27">
    <cfRule type="containsText" dxfId="48" priority="147" operator="containsText" text="Alta">
      <formula>NOT(ISERROR(SEARCH(("Alta"),(N27))))</formula>
    </cfRule>
  </conditionalFormatting>
  <conditionalFormatting sqref="N27">
    <cfRule type="containsText" dxfId="47" priority="148" operator="containsText" text="Muy Alta">
      <formula>NOT(ISERROR(SEARCH(("Muy Alta"),(N27))))</formula>
    </cfRule>
  </conditionalFormatting>
  <conditionalFormatting sqref="P27">
    <cfRule type="containsText" dxfId="46" priority="149" operator="containsText" text="Leve">
      <formula>NOT(ISERROR(SEARCH(("Leve"),(P27))))</formula>
    </cfRule>
  </conditionalFormatting>
  <conditionalFormatting sqref="P27">
    <cfRule type="containsText" dxfId="45" priority="150" operator="containsText" text="Menor">
      <formula>NOT(ISERROR(SEARCH(("Menor"),(P27))))</formula>
    </cfRule>
  </conditionalFormatting>
  <conditionalFormatting sqref="P27">
    <cfRule type="containsText" dxfId="44" priority="151" operator="containsText" text="Mayor">
      <formula>NOT(ISERROR(SEARCH(("Mayor"),(P27))))</formula>
    </cfRule>
  </conditionalFormatting>
  <conditionalFormatting sqref="P27">
    <cfRule type="containsText" dxfId="43" priority="152" operator="containsText" text="Catastrófico">
      <formula>NOT(ISERROR(SEARCH(("Catastrófico"),(P27))))</formula>
    </cfRule>
  </conditionalFormatting>
  <conditionalFormatting sqref="P27:Q27">
    <cfRule type="containsText" dxfId="42" priority="153" operator="containsText" text="Moderado">
      <formula>NOT(ISERROR(SEARCH(("Moderado"),(P27))))</formula>
    </cfRule>
  </conditionalFormatting>
  <conditionalFormatting sqref="Q27">
    <cfRule type="containsText" dxfId="41" priority="154" operator="containsText" text="Bajo">
      <formula>NOT(ISERROR(SEARCH(("Bajo"),(Q27))))</formula>
    </cfRule>
  </conditionalFormatting>
  <conditionalFormatting sqref="Q27">
    <cfRule type="containsText" dxfId="40" priority="155" operator="containsText" text="Alto">
      <formula>NOT(ISERROR(SEARCH(("Alto"),(Q27))))</formula>
    </cfRule>
  </conditionalFormatting>
  <conditionalFormatting sqref="Q27">
    <cfRule type="containsText" dxfId="39" priority="156" operator="containsText" text="Extremo">
      <formula>NOT(ISERROR(SEARCH(("Extremo"),(Q27))))</formula>
    </cfRule>
  </conditionalFormatting>
  <conditionalFormatting sqref="AM27 AN28">
    <cfRule type="containsText" dxfId="38" priority="157" operator="containsText" text="Muy Baja">
      <formula>NOT(ISERROR(SEARCH(("Muy Baja"),(AM27))))</formula>
    </cfRule>
  </conditionalFormatting>
  <conditionalFormatting sqref="AM27 AN28">
    <cfRule type="containsText" dxfId="37" priority="158" operator="containsText" text="Baja">
      <formula>NOT(ISERROR(SEARCH(("Baja"),(AM27))))</formula>
    </cfRule>
  </conditionalFormatting>
  <conditionalFormatting sqref="AM27 AN28">
    <cfRule type="containsText" dxfId="36" priority="159" operator="containsText" text="Media">
      <formula>NOT(ISERROR(SEARCH(("Media"),(AM27))))</formula>
    </cfRule>
  </conditionalFormatting>
  <conditionalFormatting sqref="AM27 AN28">
    <cfRule type="containsText" dxfId="35" priority="160" operator="containsText" text="Alta">
      <formula>NOT(ISERROR(SEARCH(("Alta"),(AM27))))</formula>
    </cfRule>
  </conditionalFormatting>
  <conditionalFormatting sqref="AM27 AN28">
    <cfRule type="containsText" dxfId="34" priority="161" operator="containsText" text="Muy Alta">
      <formula>NOT(ISERROR(SEARCH(("Muy Alta"),(AM27))))</formula>
    </cfRule>
  </conditionalFormatting>
  <conditionalFormatting sqref="AP27">
    <cfRule type="containsText" dxfId="33" priority="162" operator="containsText" text="Leve">
      <formula>NOT(ISERROR(SEARCH(("Leve"),(AP27))))</formula>
    </cfRule>
  </conditionalFormatting>
  <conditionalFormatting sqref="AP27">
    <cfRule type="containsText" dxfId="32" priority="163" operator="containsText" text="Menor">
      <formula>NOT(ISERROR(SEARCH(("Menor"),(AP27))))</formula>
    </cfRule>
  </conditionalFormatting>
  <conditionalFormatting sqref="AP27">
    <cfRule type="containsText" dxfId="31" priority="164" operator="containsText" text="Mayor">
      <formula>NOT(ISERROR(SEARCH(("Mayor"),(AP27))))</formula>
    </cfRule>
  </conditionalFormatting>
  <conditionalFormatting sqref="AP27">
    <cfRule type="containsText" dxfId="30" priority="165" operator="containsText" text="Catastrófico">
      <formula>NOT(ISERROR(SEARCH(("Catastrófico"),(AP27))))</formula>
    </cfRule>
  </conditionalFormatting>
  <conditionalFormatting sqref="AP27:AQ27">
    <cfRule type="containsText" dxfId="29" priority="166" operator="containsText" text="Moderado">
      <formula>NOT(ISERROR(SEARCH(("Moderado"),(AP27))))</formula>
    </cfRule>
  </conditionalFormatting>
  <conditionalFormatting sqref="AQ27">
    <cfRule type="containsText" dxfId="28" priority="167" operator="containsText" text="Bajo">
      <formula>NOT(ISERROR(SEARCH(("Bajo"),(AQ27))))</formula>
    </cfRule>
  </conditionalFormatting>
  <conditionalFormatting sqref="AQ27">
    <cfRule type="containsText" dxfId="27" priority="168" operator="containsText" text="Alto">
      <formula>NOT(ISERROR(SEARCH(("Alto"),(AQ27))))</formula>
    </cfRule>
  </conditionalFormatting>
  <conditionalFormatting sqref="AQ27">
    <cfRule type="containsText" dxfId="26" priority="169" operator="containsText" text="Extremo">
      <formula>NOT(ISERROR(SEARCH(("Extremo"),(AQ27))))</formula>
    </cfRule>
  </conditionalFormatting>
  <conditionalFormatting sqref="N30">
    <cfRule type="containsText" dxfId="25" priority="1" operator="containsText" text="Muy Baja">
      <formula>NOT(ISERROR(SEARCH(("Muy Baja"),(N30))))</formula>
    </cfRule>
  </conditionalFormatting>
  <conditionalFormatting sqref="N30">
    <cfRule type="containsText" dxfId="24" priority="2" operator="containsText" text="Baja">
      <formula>NOT(ISERROR(SEARCH(("Baja"),(N30))))</formula>
    </cfRule>
  </conditionalFormatting>
  <conditionalFormatting sqref="N30">
    <cfRule type="containsText" dxfId="23" priority="3" operator="containsText" text="Media">
      <formula>NOT(ISERROR(SEARCH(("Media"),(N30))))</formula>
    </cfRule>
  </conditionalFormatting>
  <conditionalFormatting sqref="N30">
    <cfRule type="containsText" dxfId="22" priority="4" operator="containsText" text="Alta">
      <formula>NOT(ISERROR(SEARCH(("Alta"),(N30))))</formula>
    </cfRule>
  </conditionalFormatting>
  <conditionalFormatting sqref="N30">
    <cfRule type="containsText" dxfId="21" priority="5" operator="containsText" text="Muy Alta">
      <formula>NOT(ISERROR(SEARCH(("Muy Alta"),(N30))))</formula>
    </cfRule>
  </conditionalFormatting>
  <conditionalFormatting sqref="P30">
    <cfRule type="containsText" dxfId="20" priority="6" operator="containsText" text="Leve">
      <formula>NOT(ISERROR(SEARCH(("Leve"),(P30))))</formula>
    </cfRule>
  </conditionalFormatting>
  <conditionalFormatting sqref="P30">
    <cfRule type="containsText" dxfId="19" priority="7" operator="containsText" text="Menor">
      <formula>NOT(ISERROR(SEARCH(("Menor"),(P30))))</formula>
    </cfRule>
  </conditionalFormatting>
  <conditionalFormatting sqref="P30">
    <cfRule type="containsText" dxfId="18" priority="8" operator="containsText" text="Mayor">
      <formula>NOT(ISERROR(SEARCH(("Mayor"),(P30))))</formula>
    </cfRule>
  </conditionalFormatting>
  <conditionalFormatting sqref="P30">
    <cfRule type="containsText" dxfId="17" priority="9" operator="containsText" text="Catastrófico">
      <formula>NOT(ISERROR(SEARCH(("Catastrófico"),(P30))))</formula>
    </cfRule>
  </conditionalFormatting>
  <conditionalFormatting sqref="P30:Q30">
    <cfRule type="containsText" dxfId="16" priority="10" operator="containsText" text="Moderado">
      <formula>NOT(ISERROR(SEARCH(("Moderado"),(P30))))</formula>
    </cfRule>
  </conditionalFormatting>
  <conditionalFormatting sqref="Q30">
    <cfRule type="containsText" dxfId="15" priority="11" operator="containsText" text="Bajo">
      <formula>NOT(ISERROR(SEARCH(("Bajo"),(Q30))))</formula>
    </cfRule>
  </conditionalFormatting>
  <conditionalFormatting sqref="Q30">
    <cfRule type="containsText" dxfId="14" priority="12" operator="containsText" text="Alto">
      <formula>NOT(ISERROR(SEARCH(("Alto"),(Q30))))</formula>
    </cfRule>
  </conditionalFormatting>
  <conditionalFormatting sqref="Q30">
    <cfRule type="containsText" dxfId="13" priority="13" operator="containsText" text="Extremo">
      <formula>NOT(ISERROR(SEARCH(("Extremo"),(Q30))))</formula>
    </cfRule>
  </conditionalFormatting>
  <conditionalFormatting sqref="AM30 AN31">
    <cfRule type="containsText" dxfId="12" priority="14" operator="containsText" text="Muy Baja">
      <formula>NOT(ISERROR(SEARCH(("Muy Baja"),(AM30))))</formula>
    </cfRule>
  </conditionalFormatting>
  <conditionalFormatting sqref="AM30 AN31">
    <cfRule type="containsText" dxfId="11" priority="15" operator="containsText" text="Baja">
      <formula>NOT(ISERROR(SEARCH(("Baja"),(AM30))))</formula>
    </cfRule>
  </conditionalFormatting>
  <conditionalFormatting sqref="AM30 AN31">
    <cfRule type="containsText" dxfId="10" priority="16" operator="containsText" text="Media">
      <formula>NOT(ISERROR(SEARCH(("Media"),(AM30))))</formula>
    </cfRule>
  </conditionalFormatting>
  <conditionalFormatting sqref="AM30 AN31">
    <cfRule type="containsText" dxfId="9" priority="17" operator="containsText" text="Alta">
      <formula>NOT(ISERROR(SEARCH(("Alta"),(AM30))))</formula>
    </cfRule>
  </conditionalFormatting>
  <conditionalFormatting sqref="AM30 AN31">
    <cfRule type="containsText" dxfId="8" priority="18" operator="containsText" text="Muy Alta">
      <formula>NOT(ISERROR(SEARCH(("Muy Alta"),(AM30))))</formula>
    </cfRule>
  </conditionalFormatting>
  <conditionalFormatting sqref="AP30">
    <cfRule type="containsText" dxfId="7" priority="19" operator="containsText" text="Leve">
      <formula>NOT(ISERROR(SEARCH(("Leve"),(AP30))))</formula>
    </cfRule>
  </conditionalFormatting>
  <conditionalFormatting sqref="AP30">
    <cfRule type="containsText" dxfId="6" priority="20" operator="containsText" text="Menor">
      <formula>NOT(ISERROR(SEARCH(("Menor"),(AP30))))</formula>
    </cfRule>
  </conditionalFormatting>
  <conditionalFormatting sqref="AP30">
    <cfRule type="containsText" dxfId="5" priority="21" operator="containsText" text="Mayor">
      <formula>NOT(ISERROR(SEARCH(("Mayor"),(AP30))))</formula>
    </cfRule>
  </conditionalFormatting>
  <conditionalFormatting sqref="AP30">
    <cfRule type="containsText" dxfId="4" priority="22" operator="containsText" text="Catastrófico">
      <formula>NOT(ISERROR(SEARCH(("Catastrófico"),(AP30))))</formula>
    </cfRule>
  </conditionalFormatting>
  <conditionalFormatting sqref="AP30:AQ30">
    <cfRule type="containsText" dxfId="3" priority="23" operator="containsText" text="Moderado">
      <formula>NOT(ISERROR(SEARCH(("Moderado"),(AP30))))</formula>
    </cfRule>
  </conditionalFormatting>
  <conditionalFormatting sqref="AQ30">
    <cfRule type="containsText" dxfId="2" priority="24" operator="containsText" text="Bajo">
      <formula>NOT(ISERROR(SEARCH(("Bajo"),(AQ30))))</formula>
    </cfRule>
  </conditionalFormatting>
  <conditionalFormatting sqref="AQ30">
    <cfRule type="containsText" dxfId="1" priority="25" operator="containsText" text="Alto">
      <formula>NOT(ISERROR(SEARCH(("Alto"),(AQ30))))</formula>
    </cfRule>
  </conditionalFormatting>
  <conditionalFormatting sqref="AQ30">
    <cfRule type="containsText" dxfId="0" priority="26" operator="containsText" text="Extremo">
      <formula>NOT(ISERROR(SEARCH(("Extremo"),(AQ30))))</formula>
    </cfRule>
  </conditionalFormatting>
  <dataValidations count="17">
    <dataValidation type="list" allowBlank="1" showInputMessage="1" showErrorMessage="1" prompt="Seleccione una clasificación del riesgo" sqref="J15 J18 J21 J24 J27 J30">
      <formula1>"Ejecución y administración de procesos,Fraude externo,Fraude interno,Fallas tecnológicas,Relaciones laborales,Usuarios,productos y prácticas,Daños a activos fijos/eventos externos"</formula1>
    </dataValidation>
    <dataValidation type="list" allowBlank="1" showInputMessage="1" showErrorMessage="1" prompt="Seleccione una afectación económica y/o reputacional" sqref="L15 L18 L21 L24 L27 L30">
      <formula1>"Menor a 10 SMLMV o afectación a un área/proceso,Entre 10 y 50 SMLMV o afectación interna,Entre 50 y 100 SMLMV o afectación con algunos usuarios,Entre 100 y 500 SMLMV o fectación a nivel municipal/departamental,Mayor a 500 SMLMV o afectación nacional"</formula1>
    </dataValidation>
    <dataValidation type="list" allowBlank="1" showInputMessage="1" showErrorMessage="1" prompt="Seleccione una opción de tratamiento" sqref="R15 R18 R21 R24 R27 R30">
      <formula1>"Aceptar,Evitar,Compartir / Transferir,Reducir"</formula1>
    </dataValidation>
    <dataValidation type="list" allowBlank="1" showInputMessage="1" showErrorMessage="1" prompt="Seleccione un factor de riesgo" sqref="C15 C18 C21 C24 C27 C30">
      <formula1>"Procesos,Talento humano,Tecnología,Infraestructura,Evento externo"</formula1>
    </dataValidation>
    <dataValidation type="list" allowBlank="1" showInputMessage="1" showErrorMessage="1" prompt="Seleccione si la posible afectación, cuenta con seguro o póliza" sqref="S15 S18 S21 S24 S27 S30">
      <formula1>"Si,No"</formula1>
    </dataValidation>
    <dataValidation type="list" allowBlank="1" showInputMessage="1" showErrorMessage="1" prompt="Seleccione un tipo de riesgo" sqref="I15">
      <formula1>"Gestión,Corrupción,Seguridad de la Información,Ambiental,Seguridad y Salud en el Trabajo,Fiscal"</formula1>
    </dataValidation>
    <dataValidation type="list" allowBlank="1" showInputMessage="1" showErrorMessage="1" prompt="Seleccione un area de impacto" sqref="D18 D21 D24 D27 D30">
      <formula1>"afectación económica,afectación reputacional,afectación económica y reputacional"</formula1>
    </dataValidation>
    <dataValidation type="decimal" allowBlank="1" showInputMessage="1" showErrorMessage="1" prompt="Digite el porcentaje de la cobertura del seguro o póliza" sqref="T15 T18 T21 T24 T27 T30">
      <formula1>0</formula1>
      <formula2>1</formula2>
    </dataValidation>
    <dataValidation type="list" allowBlank="1" showInputMessage="1" showErrorMessage="1" prompt="Seleccione un tipo de riesgo" sqref="I18 I21 I24 I27 I30">
      <formula1>"Gestión,Corrupción,Seguridad de la Información,Ambiental,Laboral,Fiscal"</formula1>
    </dataValidation>
    <dataValidation type="list" allowBlank="1" showInputMessage="1" showErrorMessage="1" prompt="Seleccione una frecuencia de la actividad en un periodo de un año" sqref="K15 K18 K21 K24 K27 K30">
      <formula1>"Máximo 2 veces,Entre 3 a 24 veces,Entre 24 a 500 veces,Entre 500 a 5000 veces,Mas de 5000 veces"</formula1>
    </dataValidation>
    <dataValidation type="list" allowBlank="1" showInputMessage="1" showErrorMessage="1" prompt="Seleccione un area de impacto" sqref="D15">
      <formula1>"afectación económica,afectación reputacional,afectación económica y reputacional,efecto dañoso"</formula1>
    </dataValidation>
    <dataValidation type="list" allowBlank="1" showErrorMessage="1" sqref="AG15:AG32">
      <formula1>"Continua,Aleatoria"</formula1>
    </dataValidation>
    <dataValidation type="list" allowBlank="1" showErrorMessage="1" sqref="AC15:AC32">
      <formula1>"Automático,Manual"</formula1>
    </dataValidation>
    <dataValidation type="list" allowBlank="1" showErrorMessage="1" sqref="AI15:AI32">
      <formula1>"Con registro,Sin registro"</formula1>
    </dataValidation>
    <dataValidation type="list" allowBlank="1" showInputMessage="1" showErrorMessage="1" prompt="Seleccione el tipo de control" sqref="AA15:AA32">
      <formula1>"Preventivo,Detectivo,Correctivo"</formula1>
    </dataValidation>
    <dataValidation type="list" allowBlank="1" showErrorMessage="1" sqref="AE15:AE32">
      <formula1>"Documentado,Sin documentar"</formula1>
    </dataValidation>
    <dataValidation type="list" allowBlank="1" showInputMessage="1" showErrorMessage="1" prompt="Seleccione el estado del plan de tratamiento" sqref="BD21 BC24:BC32 BC15:BC16 BC18:BC20">
      <formula1>"En implementación,En ejecución,En seguimiento,Terminado"</formula1>
    </dataValidation>
  </dataValidation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MARIA ACOSTA MORA</dc:creator>
  <cp:lastModifiedBy>WORK</cp:lastModifiedBy>
  <dcterms:created xsi:type="dcterms:W3CDTF">2025-02-13T20:32:28Z</dcterms:created>
  <dcterms:modified xsi:type="dcterms:W3CDTF">2026-04-06T21:17:26Z</dcterms:modified>
</cp:coreProperties>
</file>