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IESGOS\Matriz Riesgos y oportunidades\"/>
    </mc:Choice>
  </mc:AlternateContent>
  <workbookProtection workbookAlgorithmName="SHA-512" workbookHashValue="7FV9QrrMqIO04vwe/v/Ng50WvCB4Tev1DW/raL7lBtS7jHKw6EZvdvtENU3vfZTcpapK4NfcXFTnflsZt5i4wg==" workbookSaltValue="KK0yApDrjIkQnbzpqiIBJg==" workbookSpinCount="100000" lockStructure="1"/>
  <bookViews>
    <workbookView xWindow="0" yWindow="0" windowWidth="28800" windowHeight="1230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AJ29" i="1" l="1"/>
  <c r="AH29" i="1"/>
  <c r="AF29" i="1"/>
  <c r="AD29" i="1"/>
  <c r="AB29" i="1"/>
  <c r="Y29" i="1"/>
  <c r="AJ28" i="1"/>
  <c r="AH28" i="1"/>
  <c r="AF28" i="1"/>
  <c r="AD28" i="1"/>
  <c r="AB28" i="1"/>
  <c r="Y28" i="1"/>
  <c r="AJ27" i="1"/>
  <c r="AH27" i="1"/>
  <c r="AF27" i="1"/>
  <c r="AD27" i="1"/>
  <c r="AB27" i="1"/>
  <c r="Y27" i="1"/>
  <c r="P27" i="1"/>
  <c r="O27" i="1"/>
  <c r="AN27" i="1" s="1"/>
  <c r="AN28" i="1" s="1"/>
  <c r="M27" i="1"/>
  <c r="N27" i="1" s="1"/>
  <c r="Y26" i="1"/>
  <c r="Q27" i="1" l="1"/>
  <c r="AN29" i="1"/>
  <c r="AO27" i="1" s="1"/>
  <c r="AP27" i="1" s="1"/>
  <c r="AK27" i="1"/>
  <c r="AK28" i="1" s="1"/>
  <c r="AK29" i="1" s="1"/>
  <c r="AL27" i="1" s="1"/>
  <c r="G24" i="1"/>
  <c r="M24" i="1"/>
  <c r="N24" i="1" s="1"/>
  <c r="O24" i="1"/>
  <c r="AN24" i="1" s="1"/>
  <c r="AN25" i="1" s="1"/>
  <c r="P24" i="1"/>
  <c r="Y24" i="1"/>
  <c r="AB24" i="1"/>
  <c r="AD24" i="1"/>
  <c r="AF24" i="1"/>
  <c r="AH24" i="1"/>
  <c r="AJ24" i="1"/>
  <c r="Y25" i="1"/>
  <c r="AB25" i="1"/>
  <c r="AD25" i="1"/>
  <c r="AF25" i="1"/>
  <c r="AH25" i="1"/>
  <c r="AJ25" i="1"/>
  <c r="AB26" i="1"/>
  <c r="AD26" i="1"/>
  <c r="AF26" i="1"/>
  <c r="AH26" i="1"/>
  <c r="AJ26" i="1"/>
  <c r="Y19" i="1"/>
  <c r="Y18" i="1"/>
  <c r="AM27" i="1" l="1"/>
  <c r="AQ27" i="1" s="1"/>
  <c r="Q24" i="1"/>
  <c r="AN26" i="1"/>
  <c r="AO24" i="1" s="1"/>
  <c r="AP24" i="1" s="1"/>
  <c r="AK24" i="1"/>
  <c r="AK25" i="1" s="1"/>
  <c r="AK26" i="1" s="1"/>
  <c r="G18" i="1"/>
  <c r="AL24" i="1" l="1"/>
  <c r="AM24" i="1" s="1"/>
  <c r="AQ24" i="1" s="1"/>
  <c r="Y17" i="1"/>
  <c r="Y15" i="1"/>
  <c r="G21" i="1"/>
  <c r="G15" i="1"/>
  <c r="AD17" i="1"/>
  <c r="AD16" i="1"/>
  <c r="O15" i="1" l="1"/>
  <c r="AB15" i="1"/>
  <c r="AD15" i="1"/>
  <c r="M15" i="1"/>
  <c r="AK15" i="1" l="1"/>
  <c r="AN15" i="1"/>
  <c r="AJ23" i="1" l="1"/>
  <c r="AH23" i="1"/>
  <c r="AF23" i="1"/>
  <c r="AD23" i="1"/>
  <c r="AB23" i="1"/>
  <c r="Y23" i="1"/>
  <c r="AJ22" i="1"/>
  <c r="AH22" i="1"/>
  <c r="AF22" i="1"/>
  <c r="AD22" i="1"/>
  <c r="AB22" i="1"/>
  <c r="Y22" i="1"/>
  <c r="AJ21" i="1"/>
  <c r="AH21" i="1"/>
  <c r="AF21" i="1"/>
  <c r="AD21" i="1"/>
  <c r="AB21" i="1"/>
  <c r="Y21" i="1"/>
  <c r="P21" i="1"/>
  <c r="O21" i="1"/>
  <c r="AN21" i="1" s="1"/>
  <c r="AN22" i="1" s="1"/>
  <c r="M21" i="1"/>
  <c r="N21" i="1" s="1"/>
  <c r="AJ20" i="1"/>
  <c r="AH20" i="1"/>
  <c r="AF20" i="1"/>
  <c r="AD20" i="1"/>
  <c r="AB20" i="1"/>
  <c r="Y20" i="1"/>
  <c r="AJ19" i="1"/>
  <c r="AH19" i="1"/>
  <c r="AF19" i="1"/>
  <c r="AD19" i="1"/>
  <c r="AB19" i="1"/>
  <c r="AJ18" i="1"/>
  <c r="AH18" i="1"/>
  <c r="AF18" i="1"/>
  <c r="AD18" i="1"/>
  <c r="AB18" i="1"/>
  <c r="P18" i="1"/>
  <c r="O18" i="1"/>
  <c r="M18" i="1"/>
  <c r="AK18" i="1" l="1"/>
  <c r="AK19" i="1" s="1"/>
  <c r="AK20" i="1" s="1"/>
  <c r="AN19" i="1"/>
  <c r="AN18" i="1"/>
  <c r="AN23" i="1"/>
  <c r="AO21" i="1" s="1"/>
  <c r="AP21" i="1" s="1"/>
  <c r="Q21" i="1"/>
  <c r="AK21" i="1"/>
  <c r="AK22" i="1" s="1"/>
  <c r="AK23" i="1" s="1"/>
  <c r="N18" i="1"/>
  <c r="Q18" i="1" s="1"/>
  <c r="AL21" i="1" l="1"/>
  <c r="AM21" i="1" s="1"/>
  <c r="AQ21" i="1" s="1"/>
  <c r="AL18" i="1" l="1"/>
  <c r="AN20" i="1" s="1"/>
  <c r="AO18" i="1" s="1"/>
  <c r="AP18" i="1" s="1"/>
  <c r="AJ17" i="1"/>
  <c r="AH17" i="1"/>
  <c r="AF17" i="1"/>
  <c r="AB17" i="1"/>
  <c r="AJ16" i="1"/>
  <c r="AH16" i="1"/>
  <c r="AF16" i="1"/>
  <c r="AB16" i="1"/>
  <c r="Y16" i="1"/>
  <c r="P15" i="1"/>
  <c r="N15" i="1"/>
  <c r="AK16" i="1" l="1"/>
  <c r="AK17" i="1" s="1"/>
  <c r="AN16" i="1"/>
  <c r="AN17" i="1" s="1"/>
  <c r="Q15" i="1"/>
  <c r="AM18" i="1"/>
  <c r="AQ18" i="1" s="1"/>
  <c r="AO15" i="1" l="1"/>
  <c r="AP15" i="1" s="1"/>
  <c r="AL15" i="1"/>
  <c r="AM15" i="1" s="1"/>
  <c r="AQ15" i="1" l="1"/>
</calcChain>
</file>

<file path=xl/sharedStrings.xml><?xml version="1.0" encoding="utf-8"?>
<sst xmlns="http://schemas.openxmlformats.org/spreadsheetml/2006/main" count="353" uniqueCount="202">
  <si>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</si>
  <si>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</si>
  <si>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</si>
  <si>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</si>
  <si>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</si>
  <si>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</si>
  <si>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</si>
  <si>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</si>
  <si>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</si>
  <si>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</si>
  <si>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</si>
  <si>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</si>
  <si>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</si>
  <si>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</si>
  <si>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</si>
  <si>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</si>
  <si>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</si>
  <si>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</si>
  <si>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</si>
  <si>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</si>
  <si>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</si>
  <si>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</si>
  <si>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</si>
  <si>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</si>
  <si>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</si>
  <si>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</si>
  <si>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</si>
  <si>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</si>
  <si>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</si>
  <si>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</si>
  <si>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</si>
  <si>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</si>
  <si>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</si>
  <si>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</si>
  <si>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</si>
  <si>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</si>
  <si>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</si>
  <si>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</si>
  <si>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</si>
  <si>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</si>
  <si>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</si>
  <si>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</si>
  <si>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</si>
  <si>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</si>
  <si>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</si>
  <si>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</si>
  <si>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</si>
  <si>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</si>
  <si>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</si>
  <si>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</si>
  <si>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</si>
  <si>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</si>
  <si>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</si>
  <si>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</si>
  <si>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</si>
  <si>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</si>
  <si>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</si>
  <si>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</si>
  <si>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</si>
  <si>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</si>
  <si>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</si>
  <si>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</si>
  <si>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</si>
  <si>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</si>
  <si>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</si>
  <si>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</si>
  <si>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</si>
  <si>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Manual</t>
  </si>
  <si>
    <t>Documentado</t>
  </si>
  <si>
    <t>Continua</t>
  </si>
  <si>
    <t>Con registro</t>
  </si>
  <si>
    <t>Reducir</t>
  </si>
  <si>
    <t>Gestión</t>
  </si>
  <si>
    <t>Procesos</t>
  </si>
  <si>
    <t>Ejecución y administración de procesos</t>
  </si>
  <si>
    <t>Entre 3 a 24 veces</t>
  </si>
  <si>
    <t>Entre 50 y 100 SMLMV o afectación con algunos usuarios</t>
  </si>
  <si>
    <t>No</t>
  </si>
  <si>
    <t>Talento humano</t>
  </si>
  <si>
    <t>Preventivo</t>
  </si>
  <si>
    <t>Evitar</t>
  </si>
  <si>
    <t>Entre 24 a 500 veces</t>
  </si>
  <si>
    <t>Planear, dirigir, coordinar y diseñar estrategias, procedimientos y controles efectivos, de calidad, acompañando a  los procesos en su implementación y seguimiento, 
que permitan el control y/o mitigación de Riesgos Financieros, Operativos y demás Sistemas de Riesgos o de gestión que adopte el Instituto de Financiamiento, Promoción y  Desarrollo de Ibagué – INFIBAGUÉ, 
con el fin de apoyar el cumplimiento de los objetivos institucionales y de mejora continua definidos por la entidad</t>
  </si>
  <si>
    <t xml:space="preserve">GESTIÓN INTEGRAL DE RIESGOS </t>
  </si>
  <si>
    <t xml:space="preserve">
Realizar seguimiento y evaluación del proceso</t>
  </si>
  <si>
    <t xml:space="preserve">
Realizar asesoría y acompañamiento a los responsables de los procesos en la revisión e identificación de riesgos</t>
  </si>
  <si>
    <t xml:space="preserve">materialización de riesgos </t>
  </si>
  <si>
    <t xml:space="preserve">Seguimiento y Control de los riesgos </t>
  </si>
  <si>
    <t xml:space="preserve"> la ineficacia de los controles aplicados </t>
  </si>
  <si>
    <t>Entre 100 y 500 SMLMV o fectación a nivel municipal/departamental</t>
  </si>
  <si>
    <t xml:space="preserve">* Mejoramiento en la gestión y toma de decisiones 
* Certificaciones de calidad 
* Mejora en los procesos de la entidad 
</t>
  </si>
  <si>
    <t xml:space="preserve">*Segumientos a matrices de riesgos y oportunidades 
* Listados de asistencia </t>
  </si>
  <si>
    <t>Detectivo</t>
  </si>
  <si>
    <t xml:space="preserve"> verifica en el seguimiento cuatrimestral si las acciones programadas fueron efectivas, </t>
  </si>
  <si>
    <t xml:space="preserve">para determinar el número de acciones que continuan y nuevos controles a implementar </t>
  </si>
  <si>
    <t xml:space="preserve">humanos
tecnológicos 
</t>
  </si>
  <si>
    <t xml:space="preserve">para analizar , gestionar, y supervisar las actividades que suponene la aparición de los riesgos. </t>
  </si>
  <si>
    <t xml:space="preserve">realiza convocatorias a comité de riesgos mensuales </t>
  </si>
  <si>
    <t xml:space="preserve">* acta de comité de riesgos </t>
  </si>
  <si>
    <t xml:space="preserve">Integrantes del comité de riesgos </t>
  </si>
  <si>
    <t xml:space="preserve">Reformulación de controles, e indicadores </t>
  </si>
  <si>
    <t xml:space="preserve">Implementación de nuevas estratégias para el manejo y la mitigación de riesgos </t>
  </si>
  <si>
    <t xml:space="preserve">Responsables de procesos </t>
  </si>
  <si>
    <t>pérdida máxima de una inversión</t>
  </si>
  <si>
    <t xml:space="preserve">falta de seguimiento al VaR, con el cual se mide el riesgo financiero de una inversión
</t>
  </si>
  <si>
    <t xml:space="preserve">* Mayor estabilidad en las inversiones.
* Competitividad </t>
  </si>
  <si>
    <t xml:space="preserve">humanos
tecnológicos 
económicos 
</t>
  </si>
  <si>
    <t xml:space="preserve">  deficiencia en la identificación de riesgos que puedan afectar de manera importante las actividades del Instituto </t>
  </si>
  <si>
    <t>con el fin de sensibilizar la metología contemplada en el manual SARO</t>
  </si>
  <si>
    <t xml:space="preserve">*Formato Matriz de riesgo y oportunidades 
* Registro de asistencia </t>
  </si>
  <si>
    <t xml:space="preserve">* Manual SARO
* Listados de asistencia
* registro asistencia y mesas de trabajo </t>
  </si>
  <si>
    <t xml:space="preserve">humanos
tecnológicos 
económicos 
logísticos 
</t>
  </si>
  <si>
    <t xml:space="preserve">* Mejora continua 
* Aplicación de  pensamiento basado en el riesgo
* Certificaciones ISO  9001:2015 ,  14001:2015 y 45001:2018 
</t>
  </si>
  <si>
    <t xml:space="preserve">* Registros de  asistencia / fotográficos 
* mesas de trabajo/seguimientos 
* Matrices de riesgos y oportunidades 
</t>
  </si>
  <si>
    <t>efecto dañoso</t>
  </si>
  <si>
    <t xml:space="preserve">Parámetros de medición y seguimiento del SIG </t>
  </si>
  <si>
    <t>R4</t>
  </si>
  <si>
    <t xml:space="preserve">fallas en la adopción de una cultura de pensamiento basado en el riesgo y falta experiencia en la utilización de la metodología SARO por parte de los responsables de procesos.
</t>
  </si>
  <si>
    <t xml:space="preserve">aplica la  metodología de riesgos, y ofrece asesoría en la implementación de herramientas para el tratamiento de riesgos , </t>
  </si>
  <si>
    <t>con  priorización de causa raíz y seguimientos periódicos</t>
  </si>
  <si>
    <t>Brinda capacitación regular para los responsables de procesos, enfocados en la identificación de riesgos y el uso de la metodología SARO</t>
  </si>
  <si>
    <t>. Esto asegurará que el personal esté adecuadamente formado y familiarizado con las herramientas y técnicas necesarias.</t>
  </si>
  <si>
    <t>* registros de asistencia  de asistencia 
* material de capacitación</t>
  </si>
  <si>
    <t>brindará apoyo a los dueños de procesos en la elaboración y seguimientos de los Mapas de Riesgos y Oportunidades</t>
  </si>
  <si>
    <t xml:space="preserve"> comunicación deficiente entre áreas:</t>
  </si>
  <si>
    <t>* Implementación de una plataforma de gestión colaborativa de riesgos
*Fortalecimiento de la cultura organizacional basada en la comunicación y el trabajo en equipo</t>
  </si>
  <si>
    <t xml:space="preserve">establecerá un indicador  de comunicación y gestión de riesgos </t>
  </si>
  <si>
    <t>, específicamente indicadores de desempeño específicos para medir la efectividad de la comunicación entre áreas, como el tiempo de respuesta ante riesgos identificados y la frecuencia de reuniones de seguimiento.</t>
  </si>
  <si>
    <t xml:space="preserve">gestionará la implementación de una plataforma tecnológica que permita el intercambio de datos y el monitoreo de riesgos en tiempo real entre todos los procesos. </t>
  </si>
  <si>
    <t>Esto mejorará la transparencia y garantizará que la información relevante sobre riesgos sea accesible de manera oportuna por todas las áreas involucradas en la gestión de riesgos.</t>
  </si>
  <si>
    <t>* Reportes generados por la plataforma que muestren el flujo de comunicación entre las áreas en tiempo real (por ejemplo, alertas de riesgos, seguimientos, o informes de control).</t>
  </si>
  <si>
    <t>* Reportes periódicos con los resultados de los indicadores, mostrando las métricas de tiempo de respuesta, frecuencia de reuniones, y efectividad de la comunicación.</t>
  </si>
  <si>
    <t>. Esto, con el fin de abordarlos de manera oportuna y darle el respectivo tratameinto.</t>
  </si>
  <si>
    <t xml:space="preserve">* ruta documental 
* instructivos
* comunicaciones internas </t>
  </si>
  <si>
    <t>gestionará la implementación de protocolos de comunicación de la entidad para el reporte y la gestión de riesgos por parte de los procesos</t>
  </si>
  <si>
    <t>(N° de comités de riesgos realizados / N° de comités de riesgos programados ) * 100</t>
  </si>
  <si>
    <t xml:space="preserve"> Integrar una plataforma tecnológica que permita compartir información sobre riesgos en tiempo real y facilite la coordinación entre procesos.</t>
  </si>
  <si>
    <t xml:space="preserve">humanos
tecnológicos 
económicos </t>
  </si>
  <si>
    <t xml:space="preserve">* indicadores 
* informes </t>
  </si>
  <si>
    <t xml:space="preserve">* plataforma habilitada </t>
  </si>
  <si>
    <t xml:space="preserve">* reportes
* formatos
* comunicaciones internas
* instructivos
*actas </t>
  </si>
  <si>
    <t xml:space="preserve">realizará revisión periódica del modelo de VaR y suposiciones
</t>
  </si>
  <si>
    <t>para garantizar que los supuestos (distribuciones, horizontes temporales, correlaciones) sigan siendo válidos bajo las condiciones actuales del mercado. Los ajustes al modelo o la metodología deben realizarse si es necesario para mejorar la precisión del riesgo estimado.</t>
  </si>
  <si>
    <t xml:space="preserve">realizar el seguimiento a los límites  de VaR que el portafolio o la inversión no puede superar y realizar, diario o semanal para asegurar que los valores estén dentro de los límites establecidos.
</t>
  </si>
  <si>
    <t>Si se exceden, se deben tomar acciones correctivas inmediatas, como la reducción de exposición en activos de mayor riesgo.</t>
  </si>
  <si>
    <t xml:space="preserve">realizará pruebas de estrés regulares que simulen eventos extremos del mercado para evaluar cómo las posiciones del portafolio podrían comportarse bajo condiciones adversas.
</t>
  </si>
  <si>
    <t xml:space="preserve">Esto proporciona una visión complementaria al VaR y ayuda a detectar riesgos no capturados por los modelos de VaR tradicionales.
</t>
  </si>
  <si>
    <t xml:space="preserve"> * Documentación de la política de riesgo
*Reportes de seguimiento de VaR
* Alertas  y registros de acciones correctivas</t>
  </si>
  <si>
    <t>* Resultados documentados de las pruebas de estrés.
*Aprobación de escenarios por el comité de riesgos.
*Revisión histórica de pruebas de estrés</t>
  </si>
  <si>
    <t xml:space="preserve">* Auditorías internas y externas del modelo VaR
*Registros de ajustes o modificaciones del modelo.
</t>
  </si>
  <si>
    <t>Aleatoria</t>
  </si>
  <si>
    <t xml:space="preserve">* se establecerán indicadores por proceso para medir la agilidad y efectividad de la comunicación entre los procresos y la oficina asesora de riesgos, analizando la ocurrencia de eventos vs el respectivo reporte. </t>
  </si>
  <si>
    <t xml:space="preserve">* Segumientos matrices de riesgos y oportunidades </t>
  </si>
  <si>
    <t xml:space="preserve">* Comités de riesgos
* Seguimientos mapas de riesgos y oportunidades </t>
  </si>
  <si>
    <t xml:space="preserve"> Identificación de Necesidades de Capacitación: Realizar un análisis de las áreas y procesos críticos donde los controles han mostrado deficiencias.
Desarrollar un plan de capacitación
Ejecutar las capacitaciones  
</t>
  </si>
  <si>
    <t xml:space="preserve">humanos 
tecnológicos 
económicos </t>
  </si>
  <si>
    <t>* Encuestas o entrevistas
* seguimientos 
*registros de asistencia</t>
  </si>
  <si>
    <t>(numero de riesgos materializados  /  total de seguimientos realizados) * 100</t>
  </si>
  <si>
    <t>Seguimiento al VaR</t>
  </si>
  <si>
    <t>Aplicar las disposiciones del manual SARM, encaminado a lograr el cumplimiento de las 
etapas de identificación, medición, control y monitoreo a través de políticas que 
permita determinar el perfil de riesgo de la entidad</t>
  </si>
  <si>
    <t xml:space="preserve">*Manual SARM 
* Procedimientos 
* Mapas de riesgos y oportunidades </t>
  </si>
  <si>
    <t>Implementación de nuevas estratégias para el manejo y la mitigación de riesgos asociados al mercado y portafolio de servicios</t>
  </si>
  <si>
    <t xml:space="preserve">* Mapa de riesgos y oportunidades </t>
  </si>
  <si>
    <t>3 Seguimientos a matrices de riesgos y oportunidades, al año</t>
  </si>
  <si>
    <t xml:space="preserve">Contratar la capacitación de experto calificado para la formación de los responsables de procesos y sus apoyos en la identificación de los riesgos de cada uno de los proceso </t>
  </si>
  <si>
    <t xml:space="preserve">* registros de  asistencia / fotográficos 
* comunicaciones internas y externas
</t>
  </si>
  <si>
    <t xml:space="preserve">implementación de nuevos controles para los riesgos, según la eficacia de los  exitentes y su tratamiento. </t>
  </si>
  <si>
    <t xml:space="preserve">* se implementarán mecanismos y/o herramientas documentales de comunicación entre los diferentes procesos y la oficina de gestión de riesgos,a través de formatos, protocolos, instructivos, entre otros. </t>
  </si>
  <si>
    <t>R5</t>
  </si>
  <si>
    <t>* Fortalecimiento de la cultura organizacional en gestión del riesgo
*Integración de la gestión del riesgo en los planes institucionales y en la evaluación de desempeño
* Implementación de mecanismos de seguimiento y control sobre la entrega de matrices de riesgos</t>
  </si>
  <si>
    <t xml:space="preserve">falta de seguimiento a los riesgos de la entidad </t>
  </si>
  <si>
    <t xml:space="preserve">con el fin de identificar los procesos que se encuentren en mora con la presentación de sus matrices y estudiar las causas. </t>
  </si>
  <si>
    <t>seguimiento mensual a través del comité de riesgos y el informe de seguimiento de los riesgos de la entidad</t>
  </si>
  <si>
    <t xml:space="preserve">* Acta de comité de riesgos 
* informe de seguimiento </t>
  </si>
  <si>
    <t xml:space="preserve">* Convocatoria a seguimientos a través de comunicación interna. </t>
  </si>
  <si>
    <t xml:space="preserve">con el fin de realizar los seguimientos cuatrimestrales a las matrices de riesgos de la entidad </t>
  </si>
  <si>
    <t xml:space="preserve">promoverá cultura organizacional </t>
  </si>
  <si>
    <t xml:space="preserve">para el cumplimiento de la obligación del control y monitoreo de los riesgos de cada uno de los procesos. </t>
  </si>
  <si>
    <t xml:space="preserve">* piezas gráficas
* comunicaciones internas </t>
  </si>
  <si>
    <t>establecerá cronogramas e hitos de cumplimiento en la planificación institucional</t>
  </si>
  <si>
    <t>(N° de matrices de riesgos / N° de seguimientos realizados) * 100</t>
  </si>
  <si>
    <t>enero - diciembre de 2025</t>
  </si>
  <si>
    <t>enero-diciembre de 2025</t>
  </si>
  <si>
    <t>enero a diciembre de 2025</t>
  </si>
  <si>
    <t xml:space="preserve">Mayo-Septiembre- Enero </t>
  </si>
  <si>
    <t xml:space="preserve">Se realizará de manera cuatrianual el cronograma de seguimientos a las matrices de riesgos de cada uno de los procesos y se realizará la respectiva convocatoria. 
</t>
  </si>
  <si>
    <t xml:space="preserve">no presentación de matrices de riesgos de los procesos y/o evidencias de la aplicación de controles o planes de tratamiento por parte de los responsables, para facilitar el debido seguimiento </t>
  </si>
  <si>
    <t xml:space="preserve">* Se realizarán estrategias para comentar la toma de conciencia y clima organizacional de cumplimiento frente a la obligación del control y monitoreos de los riesgos de cada proceso. 
</t>
  </si>
  <si>
    <t xml:space="preserve">* Se realizará la convocatoria mensual al comité de riesgos de la entidad, en donde se llevará el balance de los seguimientos realizados y el seguimiento del sistema de administración de riesgos, analizando los casos a que haya lugar que no cumplan con la obligación de control y monitoreo de sus riesgos y ocasionen retrasos, o los casos en que no se cuente con las evidencias compiladas y disponibles, generando imposibilidad para hacer seguimiento a los mismos. </t>
  </si>
  <si>
    <t>Asesor 105-03 (Oficial de Cumplimiento)</t>
  </si>
  <si>
    <t>En seguimiento</t>
  </si>
  <si>
    <t>En implementación</t>
  </si>
  <si>
    <t xml:space="preserve">Proceso gestión integral de riesgos </t>
  </si>
  <si>
    <t xml:space="preserve">Dirección de Financiamiento/
Proceso gestión integral de riesgos  / Alta Gerencia </t>
  </si>
  <si>
    <t xml:space="preserve">Proceso gestión integral de riesgos  / Alta Gerencia / Financiamiento, Promoción y Desarrollo Empresarial  </t>
  </si>
  <si>
    <t xml:space="preserve">Proceso gestión integral de riesgos  / Alta Gerencia / Dirección Administrativa </t>
  </si>
  <si>
    <t xml:space="preserve">Proceso gestión integral de riesgos   / Grupo de gestión tecnologica </t>
  </si>
  <si>
    <t>Proceso gestión integral de riesgos  /Procesos</t>
  </si>
  <si>
    <t xml:space="preserve">Oficina asesora de planeacion institucional </t>
  </si>
  <si>
    <t>Desde el proceso de Gestion Integral de Riesgo se enceuntra articulando e implementando las acciones para el cumplimiento de los planes de tratamiento en lso riesgos identificados.</t>
  </si>
  <si>
    <t>En ejecución</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</si>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</sst>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0">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9" fontId="6" fillId="5" borderId="8" xfId="1" applyFont="1" applyFill="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9" fillId="4" borderId="29"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30" xfId="0" applyFont="1" applyFill="1" applyBorder="1" applyAlignment="1">
      <alignment horizontal="center" vertical="center" textRotation="90" wrapText="1"/>
    </xf>
    <xf numFmtId="17" fontId="6" fillId="0" borderId="1"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Font="1" applyFill="1" applyBorder="1" applyAlignment="1" applyProtection="1">
      <alignment horizontal="center" vertical="center" textRotation="90" wrapText="1"/>
      <protection locked="0"/>
    </xf>
    <xf numFmtId="9" fontId="6" fillId="0" borderId="5" xfId="1" applyFont="1" applyFill="1" applyBorder="1" applyAlignment="1" applyProtection="1">
      <alignment horizontal="center" vertical="center" wrapText="1"/>
      <protection hidden="1"/>
    </xf>
    <xf numFmtId="9" fontId="6" fillId="0" borderId="5"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9" fontId="6" fillId="0" borderId="1" xfId="1" applyFont="1" applyFill="1" applyBorder="1" applyAlignment="1" applyProtection="1">
      <alignment horizontal="center" vertical="center" wrapText="1"/>
      <protection locked="0"/>
    </xf>
    <xf numFmtId="0" fontId="6" fillId="0" borderId="0" xfId="0" applyFont="1" applyFill="1" applyAlignment="1">
      <alignment horizontal="center" vertical="center" wrapText="1"/>
    </xf>
    <xf numFmtId="0" fontId="6" fillId="0" borderId="1" xfId="0" applyFont="1" applyFill="1" applyBorder="1" applyAlignment="1" applyProtection="1">
      <alignment horizontal="center" vertical="center" textRotation="90" wrapText="1"/>
      <protection locked="0"/>
    </xf>
    <xf numFmtId="9" fontId="6" fillId="0" borderId="1" xfId="1" applyFont="1" applyFill="1" applyBorder="1" applyAlignment="1" applyProtection="1">
      <alignment horizontal="center" vertical="center" wrapText="1"/>
      <protection hidden="1"/>
    </xf>
    <xf numFmtId="9" fontId="6" fillId="0" borderId="1" xfId="1" applyFont="1" applyFill="1" applyBorder="1" applyAlignment="1" applyProtection="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textRotation="90" wrapText="1"/>
      <protection locked="0"/>
    </xf>
    <xf numFmtId="9" fontId="6" fillId="0" borderId="8" xfId="1" applyFont="1" applyFill="1" applyBorder="1" applyAlignment="1" applyProtection="1">
      <alignment horizontal="center" vertical="center" wrapText="1"/>
      <protection hidden="1"/>
    </xf>
    <xf numFmtId="9" fontId="6" fillId="0" borderId="8" xfId="1" applyFont="1" applyFill="1" applyBorder="1" applyAlignment="1" applyProtection="1">
      <alignment horizontal="center" vertical="center" wrapText="1"/>
      <protection locked="0"/>
    </xf>
    <xf numFmtId="9" fontId="6" fillId="0" borderId="8" xfId="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17" fontId="6" fillId="0" borderId="5"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9"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9" fontId="6" fillId="0" borderId="1" xfId="0" applyNumberFormat="1"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0" xfId="0" applyFont="1" applyFill="1" applyBorder="1" applyAlignment="1">
      <alignment horizontal="center"/>
    </xf>
    <xf numFmtId="0" fontId="10" fillId="6" borderId="17" xfId="0" applyFont="1" applyFill="1" applyBorder="1" applyAlignment="1">
      <alignment horizontal="center"/>
    </xf>
    <xf numFmtId="0" fontId="10" fillId="6" borderId="24" xfId="0" applyFont="1" applyFill="1" applyBorder="1" applyAlignment="1">
      <alignment horizontal="center"/>
    </xf>
    <xf numFmtId="9" fontId="6" fillId="5" borderId="17"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5" borderId="19" xfId="1" applyFont="1" applyFill="1" applyBorder="1" applyAlignment="1" applyProtection="1">
      <alignment horizontal="center" vertical="center" wrapText="1"/>
    </xf>
    <xf numFmtId="0" fontId="7" fillId="5" borderId="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2" fillId="4" borderId="0" xfId="0" applyFont="1" applyFill="1" applyAlignment="1" applyProtection="1">
      <alignment horizontal="left" vertical="top" wrapText="1"/>
      <protection locked="0"/>
    </xf>
    <xf numFmtId="9" fontId="6" fillId="0" borderId="6" xfId="1" applyFont="1"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9" fontId="6" fillId="0" borderId="9" xfId="1" applyFont="1" applyBorder="1" applyAlignment="1" applyProtection="1">
      <alignment horizontal="center"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0" fillId="2" borderId="0" xfId="0" applyFont="1" applyFill="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9" fontId="6" fillId="0" borderId="1" xfId="1" applyFont="1" applyFill="1" applyBorder="1" applyAlignment="1" applyProtection="1">
      <alignment horizontal="center" vertical="center" wrapText="1"/>
    </xf>
    <xf numFmtId="9" fontId="6" fillId="0" borderId="8" xfId="1" applyFont="1" applyFill="1" applyBorder="1" applyAlignment="1" applyProtection="1">
      <alignment horizontal="center" vertical="center" wrapText="1"/>
    </xf>
    <xf numFmtId="9" fontId="6" fillId="0" borderId="5" xfId="1" applyFont="1" applyFill="1" applyBorder="1" applyAlignment="1" applyProtection="1">
      <alignment horizontal="center" vertical="center" wrapText="1"/>
      <protection locked="0"/>
    </xf>
    <xf numFmtId="9" fontId="6" fillId="0" borderId="1" xfId="1" applyFont="1" applyFill="1" applyBorder="1" applyAlignment="1" applyProtection="1">
      <alignment horizontal="center" vertical="center" wrapText="1"/>
      <protection locked="0"/>
    </xf>
    <xf numFmtId="9" fontId="6" fillId="0" borderId="8" xfId="1" applyFont="1" applyFill="1" applyBorder="1" applyAlignment="1" applyProtection="1">
      <alignment horizontal="center" vertical="center" wrapText="1"/>
      <protection locked="0"/>
    </xf>
    <xf numFmtId="9" fontId="6" fillId="0" borderId="17" xfId="0" applyNumberFormat="1" applyFont="1" applyFill="1" applyBorder="1" applyAlignment="1" applyProtection="1">
      <alignment horizontal="center" vertical="center" wrapText="1"/>
      <protection locked="0"/>
    </xf>
    <xf numFmtId="9" fontId="6" fillId="0" borderId="3" xfId="0" applyNumberFormat="1" applyFont="1" applyFill="1" applyBorder="1" applyAlignment="1" applyProtection="1">
      <alignment horizontal="center" vertical="center" wrapText="1"/>
      <protection locked="0"/>
    </xf>
    <xf numFmtId="9" fontId="6" fillId="0" borderId="19" xfId="0" applyNumberFormat="1" applyFont="1" applyFill="1" applyBorder="1" applyAlignment="1" applyProtection="1">
      <alignment horizontal="center" vertical="center" wrapText="1"/>
      <protection locked="0"/>
    </xf>
    <xf numFmtId="9" fontId="6" fillId="0" borderId="17" xfId="0" applyNumberFormat="1" applyFont="1" applyBorder="1" applyAlignment="1" applyProtection="1">
      <alignment horizontal="center" vertical="center" wrapText="1"/>
      <protection locked="0"/>
    </xf>
    <xf numFmtId="9" fontId="6" fillId="0" borderId="17" xfId="1" applyFont="1" applyBorder="1" applyAlignment="1" applyProtection="1">
      <alignment horizontal="center" vertical="center" wrapText="1"/>
      <protection locked="0"/>
    </xf>
    <xf numFmtId="9" fontId="6" fillId="0" borderId="3" xfId="1" applyFont="1" applyBorder="1" applyAlignment="1" applyProtection="1">
      <alignment horizontal="center" vertical="center" wrapText="1"/>
      <protection locked="0"/>
    </xf>
    <xf numFmtId="9" fontId="6" fillId="0" borderId="19" xfId="1" applyFont="1" applyBorder="1" applyAlignment="1" applyProtection="1">
      <alignment horizontal="center" vertical="center" wrapText="1"/>
      <protection locked="0"/>
    </xf>
    <xf numFmtId="9" fontId="6" fillId="0" borderId="1" xfId="0" applyNumberFormat="1" applyFont="1" applyFill="1" applyBorder="1" applyAlignment="1" applyProtection="1">
      <alignment horizontal="center" vertical="center" wrapText="1"/>
      <protection locked="0"/>
    </xf>
  </cellXfs>
  <cellStyles count="2">
    <cellStyle name="Normal" xfId="0" builtinId="0"/>
    <cellStyle name="Porcentaje" xfId="1" builtinId="5"/>
  </cellStyles>
  <dxfs count="127">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9"/>
  <sheetViews>
    <sheetView tabSelected="1" topLeftCell="AO10" zoomScale="80" zoomScaleNormal="80" workbookViewId="0">
      <selection activeCell="BC15" sqref="BC15:BC17"/>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45.140625" style="1" customWidth="1"/>
    <col min="5" max="5" width="26.42578125" style="1" customWidth="1"/>
    <col min="6" max="6" width="31.7109375" style="1" customWidth="1"/>
    <col min="7" max="7" width="33.7109375" style="1" customWidth="1"/>
    <col min="8" max="8" width="24.140625" style="1" customWidth="1"/>
    <col min="9" max="9" width="14.85546875" style="1" customWidth="1"/>
    <col min="10" max="10" width="17.7109375" style="1" customWidth="1"/>
    <col min="11" max="11" width="15.7109375" style="1" customWidth="1"/>
    <col min="12" max="12" width="16.7109375" style="1" customWidth="1"/>
    <col min="13" max="16" width="8.42578125" style="1" customWidth="1"/>
    <col min="17" max="17" width="11.28515625" style="1" customWidth="1"/>
    <col min="18" max="19" width="12.5703125" style="1" customWidth="1"/>
    <col min="20" max="20" width="13.28515625" style="1" customWidth="1"/>
    <col min="21" max="21" width="10.85546875" style="1" customWidth="1"/>
    <col min="22" max="22" width="18.85546875" style="1" customWidth="1"/>
    <col min="23" max="23" width="36.7109375" style="1" customWidth="1"/>
    <col min="24" max="24" width="38.7109375" style="1" customWidth="1"/>
    <col min="25" max="25" width="48.5703125" style="1" customWidth="1"/>
    <col min="26" max="26" width="24"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12.7109375" style="1" customWidth="1"/>
    <col min="43" max="43" width="20.5703125" style="1" customWidth="1"/>
    <col min="44" max="44" width="19.85546875" style="1" customWidth="1"/>
    <col min="45" max="45" width="19.140625" style="1" customWidth="1"/>
    <col min="46" max="46" width="10.85546875" style="1" customWidth="1"/>
    <col min="47" max="47" width="43.140625" style="1" customWidth="1"/>
    <col min="48" max="48" width="20.5703125" style="1" customWidth="1"/>
    <col min="49" max="49" width="21.140625" style="1" customWidth="1"/>
    <col min="50" max="50" width="21.7109375" style="1" customWidth="1"/>
    <col min="51" max="51" width="22.7109375" style="1" customWidth="1"/>
    <col min="52" max="52" width="15.140625" style="1" customWidth="1"/>
    <col min="53" max="53" width="20.42578125" style="1" customWidth="1"/>
    <col min="54" max="54" width="16.28515625" style="1" bestFit="1" customWidth="1"/>
    <col min="55" max="55" width="47.5703125" style="1" customWidth="1"/>
    <col min="56" max="16384" width="10.85546875" style="1"/>
  </cols>
  <sheetData>
    <row r="1" spans="1:56" customFormat="1" ht="31.5" customHeight="1" x14ac:dyDescent="0.25">
      <c r="A1" s="119"/>
      <c r="B1" s="119"/>
      <c r="C1" s="119"/>
      <c r="D1" s="119"/>
      <c r="E1" s="155" t="s">
        <v>0</v>
      </c>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7"/>
      <c r="BC1" s="45" t="s">
        <v>1</v>
      </c>
      <c r="BD1" s="1"/>
    </row>
    <row r="2" spans="1:56" customFormat="1" ht="31.5" customHeight="1" x14ac:dyDescent="0.25">
      <c r="A2" s="119"/>
      <c r="B2" s="119"/>
      <c r="C2" s="119"/>
      <c r="D2" s="119"/>
      <c r="E2" s="158"/>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60"/>
      <c r="BC2" s="46" t="s">
        <v>4</v>
      </c>
      <c r="BD2" s="1"/>
    </row>
    <row r="3" spans="1:56" customFormat="1" ht="31.5" customHeight="1" x14ac:dyDescent="0.25">
      <c r="A3" s="119"/>
      <c r="B3" s="119"/>
      <c r="C3" s="119"/>
      <c r="D3" s="119"/>
      <c r="E3" s="161" t="s">
        <v>2</v>
      </c>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3"/>
      <c r="BC3" s="47" t="s">
        <v>65</v>
      </c>
      <c r="BD3" s="1"/>
    </row>
    <row r="4" spans="1:56" customFormat="1" ht="31.5" customHeight="1" x14ac:dyDescent="0.25">
      <c r="A4" s="119"/>
      <c r="B4" s="119"/>
      <c r="C4" s="119"/>
      <c r="D4" s="119"/>
      <c r="E4" s="164"/>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6"/>
      <c r="BC4" s="46" t="s">
        <v>3</v>
      </c>
      <c r="BD4" s="1"/>
    </row>
    <row r="5" spans="1:56"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4"/>
    </row>
    <row r="6" spans="1:56" ht="23.1" customHeight="1" x14ac:dyDescent="0.2">
      <c r="A6" s="154" t="s">
        <v>16</v>
      </c>
      <c r="B6" s="154"/>
      <c r="C6" s="154"/>
      <c r="D6" s="141" t="s">
        <v>83</v>
      </c>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7"/>
    </row>
    <row r="7" spans="1:56"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4"/>
    </row>
    <row r="8" spans="1:56" ht="52.5" customHeight="1" x14ac:dyDescent="0.2">
      <c r="A8" s="154" t="s">
        <v>17</v>
      </c>
      <c r="B8" s="154"/>
      <c r="C8" s="154"/>
      <c r="D8" s="142" t="s">
        <v>82</v>
      </c>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7"/>
    </row>
    <row r="9" spans="1:56"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4"/>
    </row>
    <row r="10" spans="1:56" ht="26.1" customHeight="1" x14ac:dyDescent="0.2">
      <c r="A10" s="154" t="s">
        <v>47</v>
      </c>
      <c r="B10" s="154"/>
      <c r="C10" s="154"/>
      <c r="D10" s="141" t="s">
        <v>189</v>
      </c>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7"/>
    </row>
    <row r="11" spans="1:56"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4"/>
    </row>
    <row r="12" spans="1:56" s="10" customFormat="1" ht="18.75" thickBot="1" x14ac:dyDescent="0.3">
      <c r="A12" s="122" t="s">
        <v>53</v>
      </c>
      <c r="B12" s="123"/>
      <c r="C12" s="123"/>
      <c r="D12" s="123"/>
      <c r="E12" s="123"/>
      <c r="F12" s="123"/>
      <c r="G12" s="123"/>
      <c r="H12" s="123"/>
      <c r="I12" s="123"/>
      <c r="J12" s="123"/>
      <c r="K12" s="123"/>
      <c r="L12" s="123"/>
      <c r="M12" s="123"/>
      <c r="N12" s="123"/>
      <c r="O12" s="123"/>
      <c r="P12" s="123"/>
      <c r="Q12" s="124"/>
      <c r="R12" s="130" t="s">
        <v>55</v>
      </c>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2"/>
      <c r="BA12" s="146" t="s">
        <v>57</v>
      </c>
      <c r="BB12" s="147"/>
      <c r="BC12" s="148"/>
      <c r="BD12" s="9"/>
    </row>
    <row r="13" spans="1:56" s="21" customFormat="1" ht="42" customHeight="1" x14ac:dyDescent="0.25">
      <c r="A13" s="149" t="s">
        <v>19</v>
      </c>
      <c r="B13" s="150"/>
      <c r="C13" s="150"/>
      <c r="D13" s="150"/>
      <c r="E13" s="150"/>
      <c r="F13" s="150"/>
      <c r="G13" s="151"/>
      <c r="H13" s="149" t="s">
        <v>54</v>
      </c>
      <c r="I13" s="150"/>
      <c r="J13" s="150"/>
      <c r="K13" s="150"/>
      <c r="L13" s="151"/>
      <c r="M13" s="149" t="s">
        <v>28</v>
      </c>
      <c r="N13" s="150"/>
      <c r="O13" s="150"/>
      <c r="P13" s="150"/>
      <c r="Q13" s="151"/>
      <c r="R13" s="149" t="s">
        <v>56</v>
      </c>
      <c r="S13" s="150"/>
      <c r="T13" s="151"/>
      <c r="U13" s="149" t="s">
        <v>51</v>
      </c>
      <c r="V13" s="150"/>
      <c r="W13" s="150"/>
      <c r="X13" s="150"/>
      <c r="Y13" s="150"/>
      <c r="Z13" s="151"/>
      <c r="AA13" s="125" t="s">
        <v>32</v>
      </c>
      <c r="AB13" s="126"/>
      <c r="AC13" s="126"/>
      <c r="AD13" s="127"/>
      <c r="AE13" s="125" t="s">
        <v>33</v>
      </c>
      <c r="AF13" s="126"/>
      <c r="AG13" s="126"/>
      <c r="AH13" s="126"/>
      <c r="AI13" s="126"/>
      <c r="AJ13" s="127"/>
      <c r="AK13" s="149" t="s">
        <v>50</v>
      </c>
      <c r="AL13" s="150"/>
      <c r="AM13" s="150"/>
      <c r="AN13" s="150"/>
      <c r="AO13" s="150"/>
      <c r="AP13" s="150"/>
      <c r="AQ13" s="151"/>
      <c r="AR13" s="125" t="s">
        <v>37</v>
      </c>
      <c r="AS13" s="127"/>
      <c r="AT13" s="125" t="s">
        <v>49</v>
      </c>
      <c r="AU13" s="126"/>
      <c r="AV13" s="126"/>
      <c r="AW13" s="126"/>
      <c r="AX13" s="126"/>
      <c r="AY13" s="126"/>
      <c r="AZ13" s="127"/>
      <c r="BA13" s="152" t="s">
        <v>10</v>
      </c>
      <c r="BB13" s="120" t="s">
        <v>41</v>
      </c>
      <c r="BC13" s="139" t="s">
        <v>40</v>
      </c>
      <c r="BD13" s="11"/>
    </row>
    <row r="14" spans="1:56" customFormat="1" ht="78"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28" t="s">
        <v>23</v>
      </c>
      <c r="N14" s="129"/>
      <c r="O14" s="129" t="s">
        <v>22</v>
      </c>
      <c r="P14" s="129"/>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29" t="s">
        <v>29</v>
      </c>
      <c r="AM14" s="129"/>
      <c r="AN14" s="13"/>
      <c r="AO14" s="129" t="s">
        <v>30</v>
      </c>
      <c r="AP14" s="129"/>
      <c r="AQ14" s="14" t="s">
        <v>31</v>
      </c>
      <c r="AR14" s="15" t="s">
        <v>39</v>
      </c>
      <c r="AS14" s="64" t="s">
        <v>38</v>
      </c>
      <c r="AT14" s="65" t="s">
        <v>26</v>
      </c>
      <c r="AU14" s="52" t="s">
        <v>40</v>
      </c>
      <c r="AV14" s="52" t="s">
        <v>48</v>
      </c>
      <c r="AW14" s="52" t="s">
        <v>27</v>
      </c>
      <c r="AX14" s="52" t="s">
        <v>45</v>
      </c>
      <c r="AY14" s="52" t="s">
        <v>46</v>
      </c>
      <c r="AZ14" s="64" t="s">
        <v>11</v>
      </c>
      <c r="BA14" s="153"/>
      <c r="BB14" s="121"/>
      <c r="BC14" s="140"/>
    </row>
    <row r="15" spans="1:56" s="33" customFormat="1" ht="138" customHeight="1" thickBot="1" x14ac:dyDescent="0.3">
      <c r="A15" s="136" t="s">
        <v>34</v>
      </c>
      <c r="B15" s="108" t="s">
        <v>87</v>
      </c>
      <c r="C15" s="96" t="s">
        <v>73</v>
      </c>
      <c r="D15" s="108" t="s">
        <v>66</v>
      </c>
      <c r="E15" s="109" t="s">
        <v>86</v>
      </c>
      <c r="F15" s="96" t="s">
        <v>88</v>
      </c>
      <c r="G15" s="99" t="str">
        <f t="shared" ref="G15" si="0">+IF(OR(D15&lt;&gt;"",E15&lt;&gt;"",F15&lt;&gt;""),CONCATENATE("Posibilidad de ",D15," por ",E15," debido a ",F15),"")</f>
        <v xml:space="preserve">Posibilidad de afectación económica y reputacional por materialización de riesgos  debido a  la ineficacia de los controles aplicados </v>
      </c>
      <c r="H15" s="96" t="s">
        <v>90</v>
      </c>
      <c r="I15" s="108" t="s">
        <v>72</v>
      </c>
      <c r="J15" s="108" t="s">
        <v>74</v>
      </c>
      <c r="K15" s="108" t="s">
        <v>81</v>
      </c>
      <c r="L15" s="108" t="s">
        <v>89</v>
      </c>
      <c r="M15" s="105">
        <f>+IF(K15="Máximo 2 veces",0.2,IF(K15="Entre 3 a 24 veces",0.4,IF(K15="Entre 24 a 500 veces",0.6,IF(K15="Entre 500 a 5000 veces",0.8,IF(K15="Mas de 5000 veces",1,"")))))</f>
        <v>0.6</v>
      </c>
      <c r="N15" s="99" t="str">
        <f>+IF(M15="","",IF(M15&gt;0.8,"Muy Alta",IF(AND(M15&lt;=0.8,M15&gt;0.6),"Alta",IF(AND(M15&lt;=0.6,M15&gt;0.4),"Media",IF(AND(M15&lt;=0.4,M15&gt;0.2),"Baja","Muy Baja")))))</f>
        <v>Media</v>
      </c>
      <c r="O15" s="133">
        <f>+IF(L15="menor a 10 SMLMV o afectación a un área/proceso",0.2,IF(L15="Entre 10 y 50 SMLMV o afectación interna", 0.4, IF(L15="Entre 50 y 100 SMLMV o afectación con algunos usuarios", 0.6, IF(L15="Entre 100 y 500 SMLMV o fectación a nivel municipal/departamental", 0.8, IF(L15="Mayor a 500 SMLMV o afectación nacional", 1, "")))))</f>
        <v>0.8</v>
      </c>
      <c r="P15" s="112"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99"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108" t="s">
        <v>71</v>
      </c>
      <c r="S15" s="108" t="s">
        <v>77</v>
      </c>
      <c r="T15" s="116"/>
      <c r="U15" s="28">
        <v>1</v>
      </c>
      <c r="V15" s="93" t="s">
        <v>189</v>
      </c>
      <c r="W15" s="49" t="s">
        <v>93</v>
      </c>
      <c r="X15" s="22" t="s">
        <v>94</v>
      </c>
      <c r="Y15" s="48" t="str">
        <f t="shared" ref="Y15:Y23" si="1">CONCATENATE(V15,W15,X15)</f>
        <v xml:space="preserve">Asesor 105-03 (Oficial de Cumplimiento) verifica en el seguimiento cuatrimestral si las acciones programadas fueron efectivas, para determinar el número de acciones que continuan y nuevos controles a implementar </v>
      </c>
      <c r="Z15" s="50" t="s">
        <v>91</v>
      </c>
      <c r="AA15" s="29" t="s">
        <v>92</v>
      </c>
      <c r="AB15" s="30">
        <f>+IF(AA15="","",IF(AA15="Preventivo",0.25,IF(AA15="correctivo",0.1,IF(AA15="detectivo",0.15))))</f>
        <v>0.15</v>
      </c>
      <c r="AC15" s="29" t="s">
        <v>67</v>
      </c>
      <c r="AD15" s="30">
        <f>+IF(AC15="","",IF(AC15="Automático",0.25,IF(AC15="Manual",0.15)))</f>
        <v>0.15</v>
      </c>
      <c r="AE15" s="29" t="s">
        <v>68</v>
      </c>
      <c r="AF15" s="30"/>
      <c r="AG15" s="29" t="s">
        <v>69</v>
      </c>
      <c r="AH15" s="30"/>
      <c r="AI15" s="29" t="s">
        <v>70</v>
      </c>
      <c r="AJ15" s="31"/>
      <c r="AK15" s="31">
        <f>IF(AA15="Preventivo",(M15-(M15*(AB15+AD15))),(IF(AA15="Detectivo",(M15-(M15*(AB15+AD15))),M15)))</f>
        <v>0.42</v>
      </c>
      <c r="AL15" s="105">
        <f>+IF(M15="","",MIN(AK15:AK17))</f>
        <v>0.29399999999999998</v>
      </c>
      <c r="AM15" s="99" t="str">
        <f>+IF(AL15="","",IF(AL15&gt;0.8,"Muy Alta",IF(AND(AL15&lt;=0.8,AL15&gt;0.6),"Alta",IF(AND(AL15&lt;=0.6,AL15&gt;0.4),"Media",IF(AND(AL15&lt;=0.4,AL15&gt;0.2),"Baja","Muy Baja")))))</f>
        <v>Baja</v>
      </c>
      <c r="AN15" s="32">
        <f>+IF(AA15="Correctivo",(O15-(O15*(AB15+AD15))),O15)</f>
        <v>0.8</v>
      </c>
      <c r="AO15" s="105">
        <f>+IF(L15="","",MIN(AN16:AN17))</f>
        <v>0.8</v>
      </c>
      <c r="AP15" s="112" t="str">
        <f>+IF(AO15="","",IF(AO15&gt;0.8,"Catastrófico",IF(AND(AO15&lt;=0.8,AO15&gt;0.6),"Mayor",IF(AND(AO15&lt;=0.6,AO15&gt;0.4),"Moderado",IF(AND(AO15&lt;=0.4,AO15&gt;0.2),"Menor","Leve")))))</f>
        <v>Mayor</v>
      </c>
      <c r="AQ15" s="99"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96" t="s">
        <v>157</v>
      </c>
      <c r="AS15" s="182">
        <v>0.75</v>
      </c>
      <c r="AT15" s="70">
        <v>1</v>
      </c>
      <c r="AU15" s="68" t="s">
        <v>100</v>
      </c>
      <c r="AV15" s="68" t="s">
        <v>95</v>
      </c>
      <c r="AW15" s="66" t="s">
        <v>182</v>
      </c>
      <c r="AX15" s="68" t="s">
        <v>152</v>
      </c>
      <c r="AY15" s="68" t="s">
        <v>102</v>
      </c>
      <c r="AZ15" s="67" t="s">
        <v>190</v>
      </c>
      <c r="BA15" s="108" t="s">
        <v>198</v>
      </c>
      <c r="BB15" s="102">
        <v>46022</v>
      </c>
      <c r="BC15" s="143" t="s">
        <v>199</v>
      </c>
    </row>
    <row r="16" spans="1:56" s="33" customFormat="1" ht="93.75" customHeight="1" thickBot="1" x14ac:dyDescent="0.3">
      <c r="A16" s="137"/>
      <c r="B16" s="103"/>
      <c r="C16" s="97"/>
      <c r="D16" s="103"/>
      <c r="E16" s="110"/>
      <c r="F16" s="97"/>
      <c r="G16" s="100"/>
      <c r="H16" s="97"/>
      <c r="I16" s="103"/>
      <c r="J16" s="103"/>
      <c r="K16" s="103"/>
      <c r="L16" s="103"/>
      <c r="M16" s="106"/>
      <c r="N16" s="100"/>
      <c r="O16" s="134"/>
      <c r="P16" s="113"/>
      <c r="Q16" s="100"/>
      <c r="R16" s="103"/>
      <c r="S16" s="103"/>
      <c r="T16" s="117"/>
      <c r="U16" s="34">
        <v>2</v>
      </c>
      <c r="V16" s="93" t="s">
        <v>189</v>
      </c>
      <c r="W16" s="23" t="s">
        <v>97</v>
      </c>
      <c r="X16" s="23" t="s">
        <v>96</v>
      </c>
      <c r="Y16" s="26" t="str">
        <f t="shared" si="1"/>
        <v xml:space="preserve">Asesor 105-03 (Oficial de Cumplimiento)realiza convocatorias a comité de riesgos mensuales para analizar , gestionar, y supervisar las actividades que suponene la aparición de los riesgos. </v>
      </c>
      <c r="Z16" s="23" t="s">
        <v>98</v>
      </c>
      <c r="AA16" s="35" t="s">
        <v>92</v>
      </c>
      <c r="AB16" s="36">
        <f t="shared" ref="AB16:AB23" si="2">+IF(AA16="","",IF(AA16="Preventivo",0.25,IF(AA16="Detectivo",0.15,IF(AA16="Correctivo",0.1,))))</f>
        <v>0.15</v>
      </c>
      <c r="AC16" s="35" t="s">
        <v>67</v>
      </c>
      <c r="AD16" s="36">
        <f t="shared" ref="AD16:AD23" si="3">+IF(AC16="","",IF(AC16="Automático",0.25,IF(AC16="Manual",0.15)))</f>
        <v>0.15</v>
      </c>
      <c r="AE16" s="35" t="s">
        <v>68</v>
      </c>
      <c r="AF16" s="36">
        <f t="shared" ref="AF16:AF23" si="4">+IF(AE16="","",IF(AE16="Documentado",0.5,IF(AE16="Sin documentar",0)))</f>
        <v>0.5</v>
      </c>
      <c r="AG16" s="35" t="s">
        <v>69</v>
      </c>
      <c r="AH16" s="36">
        <f t="shared" ref="AH16:AH23" si="5">+IF(AG16="","",IF(AG16="Continua",0.1,IF(AG16="Aleatoria",0.05)))</f>
        <v>0.1</v>
      </c>
      <c r="AI16" s="35" t="s">
        <v>70</v>
      </c>
      <c r="AJ16" s="37">
        <f t="shared" ref="AJ16:AJ23" si="6">+IF(AI16="","",IF(AI16="Con registro",0.05,IF(AI16="Sin registro",0)))</f>
        <v>0.05</v>
      </c>
      <c r="AK16" s="31">
        <f>IF(AA16="Preventivo",(AK15-(AK15*(AB16+AD16))),(IF(AA16="Detectivo",(AK15-(AK15*(AB16+AD16))),AK15)))</f>
        <v>0.29399999999999998</v>
      </c>
      <c r="AL16" s="106"/>
      <c r="AM16" s="100"/>
      <c r="AN16" s="38">
        <f>+IF(AA16="correctivo",(AN15-(AN15*(AB16+AD16))),AN15)</f>
        <v>0.8</v>
      </c>
      <c r="AO16" s="106"/>
      <c r="AP16" s="113"/>
      <c r="AQ16" s="100"/>
      <c r="AR16" s="97"/>
      <c r="AS16" s="183"/>
      <c r="AT16" s="39">
        <v>2</v>
      </c>
      <c r="AU16" s="68" t="s">
        <v>101</v>
      </c>
      <c r="AV16" s="68" t="s">
        <v>95</v>
      </c>
      <c r="AW16" s="66" t="s">
        <v>182</v>
      </c>
      <c r="AX16" s="68" t="s">
        <v>153</v>
      </c>
      <c r="AY16" s="51" t="s">
        <v>99</v>
      </c>
      <c r="AZ16" s="68" t="s">
        <v>191</v>
      </c>
      <c r="BA16" s="103"/>
      <c r="BB16" s="103"/>
      <c r="BC16" s="144"/>
    </row>
    <row r="17" spans="1:55" s="33" customFormat="1" ht="121.5" customHeight="1" thickBot="1" x14ac:dyDescent="0.3">
      <c r="A17" s="138"/>
      <c r="B17" s="104"/>
      <c r="C17" s="98"/>
      <c r="D17" s="104"/>
      <c r="E17" s="111"/>
      <c r="F17" s="98"/>
      <c r="G17" s="101"/>
      <c r="H17" s="98"/>
      <c r="I17" s="104"/>
      <c r="J17" s="104"/>
      <c r="K17" s="104"/>
      <c r="L17" s="104"/>
      <c r="M17" s="107"/>
      <c r="N17" s="101"/>
      <c r="O17" s="135"/>
      <c r="P17" s="114"/>
      <c r="Q17" s="101"/>
      <c r="R17" s="104"/>
      <c r="S17" s="104"/>
      <c r="T17" s="118"/>
      <c r="U17" s="40">
        <v>3</v>
      </c>
      <c r="V17" s="49"/>
      <c r="W17" s="24"/>
      <c r="X17" s="24"/>
      <c r="Y17" s="48" t="str">
        <f t="shared" si="1"/>
        <v/>
      </c>
      <c r="Z17" s="24"/>
      <c r="AA17" s="41"/>
      <c r="AB17" s="42" t="str">
        <f t="shared" si="2"/>
        <v/>
      </c>
      <c r="AC17" s="41"/>
      <c r="AD17" s="42" t="str">
        <f t="shared" si="3"/>
        <v/>
      </c>
      <c r="AE17" s="41"/>
      <c r="AF17" s="42" t="str">
        <f t="shared" si="4"/>
        <v/>
      </c>
      <c r="AG17" s="41"/>
      <c r="AH17" s="42" t="str">
        <f t="shared" si="5"/>
        <v/>
      </c>
      <c r="AI17" s="41"/>
      <c r="AJ17" s="43" t="str">
        <f t="shared" si="6"/>
        <v/>
      </c>
      <c r="AK17" s="31">
        <f>IF(AA17="Preventivo",(AK16-(AK16*(AB17+AD17))),(IF(AA17="Detectivo",(AK16-(AK16*(AB17+AD17))),AK16)))</f>
        <v>0.29399999999999998</v>
      </c>
      <c r="AL17" s="107"/>
      <c r="AM17" s="101"/>
      <c r="AN17" s="38">
        <f>+IF(AA17="correctivo",(AN16-(AN16*(AB17+AD17))),AN16)</f>
        <v>0.8</v>
      </c>
      <c r="AO17" s="107"/>
      <c r="AP17" s="114"/>
      <c r="AQ17" s="101"/>
      <c r="AR17" s="98"/>
      <c r="AS17" s="184"/>
      <c r="AT17" s="71">
        <v>3</v>
      </c>
      <c r="AU17" s="68" t="s">
        <v>154</v>
      </c>
      <c r="AV17" s="68" t="s">
        <v>155</v>
      </c>
      <c r="AW17" s="66" t="s">
        <v>183</v>
      </c>
      <c r="AX17" s="68" t="s">
        <v>156</v>
      </c>
      <c r="AY17" s="95" t="s">
        <v>192</v>
      </c>
      <c r="AZ17" s="69" t="s">
        <v>190</v>
      </c>
      <c r="BA17" s="104"/>
      <c r="BB17" s="104"/>
      <c r="BC17" s="145"/>
    </row>
    <row r="18" spans="1:55" s="33" customFormat="1" ht="123.75" customHeight="1" thickBot="1" x14ac:dyDescent="0.3">
      <c r="A18" s="136" t="s">
        <v>58</v>
      </c>
      <c r="B18" s="108" t="s">
        <v>84</v>
      </c>
      <c r="C18" s="108" t="s">
        <v>78</v>
      </c>
      <c r="D18" s="108" t="s">
        <v>66</v>
      </c>
      <c r="E18" s="108" t="s">
        <v>103</v>
      </c>
      <c r="F18" s="108" t="s">
        <v>104</v>
      </c>
      <c r="G18" s="99" t="str">
        <f>+IF(OR(D18&lt;&gt;"",E18&lt;&gt;"",F18&lt;&gt;""),CONCATENATE("Posibilidad de ",D18," por ",E18," debido a ",F18),"")</f>
        <v xml:space="preserve">Posibilidad de afectación económica y reputacional por pérdida máxima de una inversión debido a falta de seguimiento al VaR, con el cual se mide el riesgo financiero de una inversión
</v>
      </c>
      <c r="H18" s="96" t="s">
        <v>105</v>
      </c>
      <c r="I18" s="108" t="s">
        <v>72</v>
      </c>
      <c r="J18" s="108" t="s">
        <v>74</v>
      </c>
      <c r="K18" s="108" t="s">
        <v>75</v>
      </c>
      <c r="L18" s="108" t="s">
        <v>76</v>
      </c>
      <c r="M18" s="105">
        <f>+IF(K18="Máximo 2 veces",0.2,IF(K18="Entre 3 a 24 veces",0.4,IF(K18="Entre 24 a 500 veces",0.6,IF(K18="Entre 500 a 5000 veces",0.8,IF(K18="Mas de 5000 veces",1,"")))))</f>
        <v>0.4</v>
      </c>
      <c r="N18" s="99" t="str">
        <f>+IF(M18="","",IF(M18&gt;0.8,"Muy Alta",IF(AND(M18&lt;=0.8,M18&gt;0.6),"Alta",IF(AND(M18&lt;=0.6,M18&gt;0.4),"Media",IF(AND(M18&lt;=0.4,M18&gt;0.2),"Baja","Muy Baja")))))</f>
        <v>Baja</v>
      </c>
      <c r="O18" s="105">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112"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99"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108" t="s">
        <v>80</v>
      </c>
      <c r="S18" s="108" t="s">
        <v>77</v>
      </c>
      <c r="T18" s="116"/>
      <c r="U18" s="28">
        <v>1</v>
      </c>
      <c r="V18" s="93" t="s">
        <v>189</v>
      </c>
      <c r="W18" s="22" t="s">
        <v>143</v>
      </c>
      <c r="X18" s="22" t="s">
        <v>144</v>
      </c>
      <c r="Y18" s="25" t="str">
        <f>CONCATENATE(V18,W18,X18)</f>
        <v>Asesor 105-03 (Oficial de Cumplimiento)realizar el seguimiento a los límites  de VaR que el portafolio o la inversión no puede superar y realizar, diario o semanal para asegurar que los valores estén dentro de los límites establecidos.
Si se exceden, se deben tomar acciones correctivas inmediatas, como la reducción de exposición en activos de mayor riesgo.</v>
      </c>
      <c r="Z18" s="22" t="s">
        <v>147</v>
      </c>
      <c r="AA18" s="29" t="s">
        <v>92</v>
      </c>
      <c r="AB18" s="30">
        <f>+IF(AA18="","",IF(AA18="Preventivo",0.25,IF(AA18="Detectivo",0.15,IF(AA18="Correctivo",0.1,))))</f>
        <v>0.15</v>
      </c>
      <c r="AC18" s="29" t="s">
        <v>67</v>
      </c>
      <c r="AD18" s="30">
        <f>+IF(AC18="","",IF(AC18="Automático",0.25,IF(AC18="Manual",0.15)))</f>
        <v>0.15</v>
      </c>
      <c r="AE18" s="29" t="s">
        <v>68</v>
      </c>
      <c r="AF18" s="30">
        <f>+IF(AE18="","",IF(AE18="Documentado",0.5,IF(AE18="Sin documentar",0)))</f>
        <v>0.5</v>
      </c>
      <c r="AG18" s="29" t="s">
        <v>69</v>
      </c>
      <c r="AH18" s="30">
        <f>+IF(AG18="","",IF(AG18="Continua",0.1,IF(AG18="Aleatoria",0.05)))</f>
        <v>0.1</v>
      </c>
      <c r="AI18" s="29" t="s">
        <v>70</v>
      </c>
      <c r="AJ18" s="31">
        <f>+IF(AI18="","",IF(AI18="Con registro",0.05,IF(AI18="Sin registro",0)))</f>
        <v>0.05</v>
      </c>
      <c r="AK18" s="31">
        <f>+IF(M18="","",(M18-(+SUM(AB18,AD18)*M18)))</f>
        <v>0.28000000000000003</v>
      </c>
      <c r="AL18" s="105">
        <f>+IF(M18="","",MIN(AK18:AK20))</f>
        <v>0.1176</v>
      </c>
      <c r="AM18" s="99" t="str">
        <f>+IF(AL18="","",IF(AL18&gt;0.8,"Muy Alta",IF(AND(AL18&lt;=0.8,AL18&gt;0.6),"Alta",IF(AND(AL18&lt;=0.6,AL18&gt;0.4),"Media",IF(AND(AL18&lt;=0.4,AL18&gt;0.2),"Baja","Muy Baja")))))</f>
        <v>Muy Baja</v>
      </c>
      <c r="AN18" s="32">
        <f>+IF(OR(S18="",S18="No"),O18,O18-(O18*T18))</f>
        <v>0.6</v>
      </c>
      <c r="AO18" s="105">
        <f>+IF(L18="","",MIN(AN19:AN20))</f>
        <v>7.0559999999999998E-2</v>
      </c>
      <c r="AP18" s="112" t="str">
        <f>+IF(AO18="","",IF(AO18&gt;0.8,"Catastrófico",IF(AND(AO18&lt;=0.8,AO18&gt;0.6),"Mayor",IF(AND(AO18&lt;=0.6,AO18&gt;0.4),"Moderado",IF(AND(AO18&lt;=0.4,AO18&gt;0.2),"Menor","Leve")))))</f>
        <v>Leve</v>
      </c>
      <c r="AQ18" s="99" t="str">
        <f t="shared" ref="AQ18" si="7">+IF(OR(AL18="",AO18=""),"",IF(AND(AP18="Catastrófico",AM18&lt;&gt;""),"Extremo",IF(AND(AP18="Mayor",AM18&lt;&gt;""),"Alto",IF(AND(AM18="Muy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96" t="s">
        <v>158</v>
      </c>
      <c r="AS18" s="185">
        <v>0.7</v>
      </c>
      <c r="AT18" s="70">
        <v>1</v>
      </c>
      <c r="AU18" s="72" t="s">
        <v>159</v>
      </c>
      <c r="AV18" s="68" t="s">
        <v>95</v>
      </c>
      <c r="AW18" s="66" t="s">
        <v>183</v>
      </c>
      <c r="AX18" s="72" t="s">
        <v>160</v>
      </c>
      <c r="AY18" s="72" t="s">
        <v>193</v>
      </c>
      <c r="AZ18" s="67" t="s">
        <v>200</v>
      </c>
      <c r="BA18" s="108" t="s">
        <v>198</v>
      </c>
      <c r="BB18" s="102">
        <v>46022</v>
      </c>
      <c r="BC18" s="143" t="s">
        <v>199</v>
      </c>
    </row>
    <row r="19" spans="1:55" s="33" customFormat="1" ht="143.25" thickBot="1" x14ac:dyDescent="0.3">
      <c r="A19" s="137"/>
      <c r="B19" s="103"/>
      <c r="C19" s="103"/>
      <c r="D19" s="103"/>
      <c r="E19" s="103"/>
      <c r="F19" s="103"/>
      <c r="G19" s="100"/>
      <c r="H19" s="97"/>
      <c r="I19" s="103"/>
      <c r="J19" s="103"/>
      <c r="K19" s="103"/>
      <c r="L19" s="103"/>
      <c r="M19" s="106"/>
      <c r="N19" s="100"/>
      <c r="O19" s="106"/>
      <c r="P19" s="113"/>
      <c r="Q19" s="100"/>
      <c r="R19" s="103"/>
      <c r="S19" s="103"/>
      <c r="T19" s="117"/>
      <c r="U19" s="34">
        <v>2</v>
      </c>
      <c r="V19" s="93" t="s">
        <v>189</v>
      </c>
      <c r="W19" s="23" t="s">
        <v>145</v>
      </c>
      <c r="X19" s="23" t="s">
        <v>146</v>
      </c>
      <c r="Y19" s="26" t="str">
        <f>CONCATENATE(V19,W19,X19)</f>
        <v xml:space="preserve">Asesor 105-03 (Oficial de Cumplimiento)realizará pruebas de estrés regulares que simulen eventos extremos del mercado para evaluar cómo las posiciones del portafolio podrían comportarse bajo condiciones adversas.
Esto proporciona una visión complementaria al VaR y ayuda a detectar riesgos no capturados por los modelos de VaR tradicionales.
</v>
      </c>
      <c r="Z19" s="23" t="s">
        <v>148</v>
      </c>
      <c r="AA19" s="35" t="s">
        <v>92</v>
      </c>
      <c r="AB19" s="36">
        <f t="shared" si="2"/>
        <v>0.15</v>
      </c>
      <c r="AC19" s="35" t="s">
        <v>67</v>
      </c>
      <c r="AD19" s="36">
        <f t="shared" si="3"/>
        <v>0.15</v>
      </c>
      <c r="AE19" s="35" t="s">
        <v>68</v>
      </c>
      <c r="AF19" s="36">
        <f t="shared" si="4"/>
        <v>0.5</v>
      </c>
      <c r="AG19" s="35" t="s">
        <v>150</v>
      </c>
      <c r="AH19" s="36">
        <f t="shared" si="5"/>
        <v>0.05</v>
      </c>
      <c r="AI19" s="35" t="s">
        <v>70</v>
      </c>
      <c r="AJ19" s="37">
        <f t="shared" si="6"/>
        <v>0.05</v>
      </c>
      <c r="AK19" s="31">
        <f>+IF(AK18="","",AK18-(+SUM(AB19,AD19)*AK18))</f>
        <v>0.19600000000000001</v>
      </c>
      <c r="AL19" s="106"/>
      <c r="AM19" s="100"/>
      <c r="AN19" s="38">
        <f>+IF(AND(AA18="Correctivo",AA19="Correctivo",AA20="Correctivo"),AN18-(0.3*AN18),IF(AND(AA18="Correctivo",OR(AA19="Correctivo",AA20="Correctivo")),AN18-(0.2*AN18),IF(AND(AA19="Correctivo",OR(AA18="Correctivo",AA20="Correctivo")),AN18-(0.2*AN18),IF(AND(AA20="Correctivo",OR(AA19="Correctivo",AA18="Correctivo")),AN18-(0.2*AN18),IF(OR(AA18="Correctivo",AA19="Correctivo",AA20="Correctivo"),AN18-(0.1*AN18),AN18)))))</f>
        <v>0.6</v>
      </c>
      <c r="AO19" s="106"/>
      <c r="AP19" s="113"/>
      <c r="AQ19" s="100"/>
      <c r="AR19" s="97"/>
      <c r="AS19" s="97"/>
      <c r="AT19" s="39">
        <v>2</v>
      </c>
      <c r="AU19" s="68" t="s">
        <v>161</v>
      </c>
      <c r="AV19" s="68" t="s">
        <v>106</v>
      </c>
      <c r="AW19" s="66" t="s">
        <v>183</v>
      </c>
      <c r="AX19" s="68" t="s">
        <v>162</v>
      </c>
      <c r="AY19" s="68" t="s">
        <v>194</v>
      </c>
      <c r="AZ19" s="68" t="s">
        <v>200</v>
      </c>
      <c r="BA19" s="103"/>
      <c r="BB19" s="103"/>
      <c r="BC19" s="144"/>
    </row>
    <row r="20" spans="1:55" s="33" customFormat="1" ht="129" thickBot="1" x14ac:dyDescent="0.3">
      <c r="A20" s="138"/>
      <c r="B20" s="104"/>
      <c r="C20" s="104"/>
      <c r="D20" s="104"/>
      <c r="E20" s="104"/>
      <c r="F20" s="104"/>
      <c r="G20" s="101"/>
      <c r="H20" s="98"/>
      <c r="I20" s="104"/>
      <c r="J20" s="104"/>
      <c r="K20" s="104"/>
      <c r="L20" s="104"/>
      <c r="M20" s="107"/>
      <c r="N20" s="101"/>
      <c r="O20" s="107"/>
      <c r="P20" s="114"/>
      <c r="Q20" s="101"/>
      <c r="R20" s="104"/>
      <c r="S20" s="104"/>
      <c r="T20" s="118"/>
      <c r="U20" s="40">
        <v>3</v>
      </c>
      <c r="V20" s="93" t="s">
        <v>189</v>
      </c>
      <c r="W20" s="62" t="s">
        <v>141</v>
      </c>
      <c r="X20" s="24" t="s">
        <v>142</v>
      </c>
      <c r="Y20" s="27" t="str">
        <f t="shared" si="1"/>
        <v>Asesor 105-03 (Oficial de Cumplimiento)realizará revisión periódica del modelo de VaR y suposiciones
para garantizar que los supuestos (distribuciones, horizontes temporales, correlaciones) sigan siendo válidos bajo las condiciones actuales del mercado. Los ajustes al modelo o la metodología deben realizarse si es necesario para mejorar la precisión del riesgo estimado.</v>
      </c>
      <c r="Z20" s="24" t="s">
        <v>149</v>
      </c>
      <c r="AA20" s="41" t="s">
        <v>79</v>
      </c>
      <c r="AB20" s="42">
        <f t="shared" si="2"/>
        <v>0.25</v>
      </c>
      <c r="AC20" s="41" t="s">
        <v>67</v>
      </c>
      <c r="AD20" s="42">
        <f t="shared" si="3"/>
        <v>0.15</v>
      </c>
      <c r="AE20" s="41" t="s">
        <v>68</v>
      </c>
      <c r="AF20" s="42">
        <f t="shared" si="4"/>
        <v>0.5</v>
      </c>
      <c r="AG20" s="41" t="s">
        <v>69</v>
      </c>
      <c r="AH20" s="42">
        <f t="shared" si="5"/>
        <v>0.1</v>
      </c>
      <c r="AI20" s="41" t="s">
        <v>70</v>
      </c>
      <c r="AJ20" s="43">
        <f t="shared" si="6"/>
        <v>0.05</v>
      </c>
      <c r="AK20" s="31">
        <f>+IF(AK19="","",AK19-(+SUM(AB20,AD20)*AK19))</f>
        <v>0.1176</v>
      </c>
      <c r="AL20" s="107"/>
      <c r="AM20" s="101"/>
      <c r="AN20" s="44">
        <f>+IF(R18="Evitar",(AL18*O18),MIN(AN19:AN19))</f>
        <v>7.0559999999999998E-2</v>
      </c>
      <c r="AO20" s="107"/>
      <c r="AP20" s="114"/>
      <c r="AQ20" s="101"/>
      <c r="AR20" s="98"/>
      <c r="AS20" s="98"/>
      <c r="AT20" s="71">
        <v>3</v>
      </c>
      <c r="AU20" s="69"/>
      <c r="AV20" s="69"/>
      <c r="AW20" s="69"/>
      <c r="AX20" s="69"/>
      <c r="AY20" s="69"/>
      <c r="AZ20" s="69"/>
      <c r="BA20" s="104"/>
      <c r="BB20" s="104"/>
      <c r="BC20" s="145"/>
    </row>
    <row r="21" spans="1:55" s="33" customFormat="1" ht="86.25" thickBot="1" x14ac:dyDescent="0.3">
      <c r="A21" s="136" t="s">
        <v>59</v>
      </c>
      <c r="B21" s="108" t="s">
        <v>85</v>
      </c>
      <c r="C21" s="108" t="s">
        <v>78</v>
      </c>
      <c r="D21" s="108" t="s">
        <v>66</v>
      </c>
      <c r="E21" s="108" t="s">
        <v>107</v>
      </c>
      <c r="F21" s="108" t="s">
        <v>117</v>
      </c>
      <c r="G21" s="99" t="str">
        <f t="shared" ref="G21" si="8">+IF(OR(D21&lt;&gt;"",E21&lt;&gt;"",F21&lt;&gt;""),CONCATENATE("Posibilidad de ",D21," por ",E21," debido a ",F21),"")</f>
        <v xml:space="preserve">Posibilidad de afectación económica y reputacional por   deficiencia en la identificación de riesgos que puedan afectar de manera importante las actividades del Instituto  debido a fallas en la adopción de una cultura de pensamiento basado en el riesgo y falta experiencia en la utilización de la metodología SARO por parte de los responsables de procesos.
</v>
      </c>
      <c r="H21" s="96" t="s">
        <v>112</v>
      </c>
      <c r="I21" s="108" t="s">
        <v>72</v>
      </c>
      <c r="J21" s="108" t="s">
        <v>74</v>
      </c>
      <c r="K21" s="108" t="s">
        <v>81</v>
      </c>
      <c r="L21" s="108" t="s">
        <v>76</v>
      </c>
      <c r="M21" s="105">
        <f>+IF(K21="Máximo 2 veces",0.2,IF(K21="Entre 3 a 24 veces",0.4,IF(K21="Entre 24 a 500 veces",0.6,IF(K21="Entre 500 a 5000 veces",0.8,IF(K21="Mas de 5000 veces",1,"")))))</f>
        <v>0.6</v>
      </c>
      <c r="N21" s="99" t="str">
        <f>+IF(M21="","",IF(M21&gt;0.8,"Muy Alta",IF(AND(M21&lt;=0.8,M21&gt;0.6),"Alta",IF(AND(M21&lt;=0.6,M21&gt;0.4),"Media",IF(AND(M21&lt;=0.4,M21&gt;0.2),"Baja","Muy Baja")))))</f>
        <v>Media</v>
      </c>
      <c r="O21" s="105">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112"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99"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108" t="s">
        <v>71</v>
      </c>
      <c r="S21" s="108" t="s">
        <v>77</v>
      </c>
      <c r="T21" s="116"/>
      <c r="U21" s="28">
        <v>1</v>
      </c>
      <c r="V21" s="93" t="s">
        <v>189</v>
      </c>
      <c r="W21" s="22" t="s">
        <v>123</v>
      </c>
      <c r="X21" s="22" t="s">
        <v>108</v>
      </c>
      <c r="Y21" s="25" t="str">
        <f t="shared" si="1"/>
        <v>Asesor 105-03 (Oficial de Cumplimiento)brindará apoyo a los dueños de procesos en la elaboración y seguimientos de los Mapas de Riesgos y Oportunidadescon el fin de sensibilizar la metología contemplada en el manual SARO</v>
      </c>
      <c r="Z21" s="22" t="s">
        <v>109</v>
      </c>
      <c r="AA21" s="29" t="s">
        <v>79</v>
      </c>
      <c r="AB21" s="30">
        <f>+IF(AA21="","",IF(AA21="Preventivo",0.25,IF(AA21="Detectivo",0.15,IF(AA21="Correctivo",0.1,))))</f>
        <v>0.25</v>
      </c>
      <c r="AC21" s="29" t="s">
        <v>67</v>
      </c>
      <c r="AD21" s="30">
        <f>+IF(AC21="","",IF(AC21="Automático",0.25,IF(AC21="Manual",0.15)))</f>
        <v>0.15</v>
      </c>
      <c r="AE21" s="29" t="s">
        <v>68</v>
      </c>
      <c r="AF21" s="30">
        <f>+IF(AE21="","",IF(AE21="Documentado",0.5,IF(AE21="Sin documentar",0)))</f>
        <v>0.5</v>
      </c>
      <c r="AG21" s="29" t="s">
        <v>69</v>
      </c>
      <c r="AH21" s="30">
        <f>+IF(AG21="","",IF(AG21="Continua",0.1,IF(AG21="Aleatoria",0.05)))</f>
        <v>0.1</v>
      </c>
      <c r="AI21" s="29" t="s">
        <v>70</v>
      </c>
      <c r="AJ21" s="31">
        <f>+IF(AI21="","",IF(AI21="Con registro",0.05,IF(AI21="Sin registro",0)))</f>
        <v>0.05</v>
      </c>
      <c r="AK21" s="31">
        <f>+IF(M21="","",M21-(SUM(AB21,AD21,AF21,AH21,AJ21)*M21))</f>
        <v>-3.0000000000000027E-2</v>
      </c>
      <c r="AL21" s="105">
        <f>+IF(M21="","",MIN(AK21:AK23))</f>
        <v>-3.0000000000000027E-2</v>
      </c>
      <c r="AM21" s="99" t="str">
        <f>+IF(AL21="","",IF(AL21&gt;0.8,"Muy Alta",IF(AND(AL21&lt;=0.8,AL21&gt;0.6),"Alta",IF(AND(AL21&lt;=0.6,AL21&gt;0.4),"Media",IF(AND(AL21&lt;=0.4,AL21&gt;0.2),"Baja","Muy Baja")))))</f>
        <v>Muy Baja</v>
      </c>
      <c r="AN21" s="32">
        <f>+IF(OR(S21="",S21="No"),O21,O21-(O21*T21))</f>
        <v>0.6</v>
      </c>
      <c r="AO21" s="105">
        <f>+IF(L21="","",MIN(AN22:AN23))</f>
        <v>0.6</v>
      </c>
      <c r="AP21" s="112" t="str">
        <f>+IF(AO21="","",IF(AO21&gt;0.8,"Catastrófico",IF(AND(AO21&lt;=0.8,AO21&gt;0.6),"Mayor",IF(AND(AO21&lt;=0.6,AO21&gt;0.4),"Moderado",IF(AND(AO21&lt;=0.4,AO21&gt;0.2),"Menor","Leve")))))</f>
        <v>Moderado</v>
      </c>
      <c r="AQ21" s="99" t="str">
        <f t="shared" ref="AQ21" si="9">+IF(OR(AL21="",AO21=""),"",IF(AND(AP21="Catastrófico",AM21&lt;&gt;""),"Extremo",IF(AND(AP21="Mayor",AM21&lt;&gt;""),"Alto",IF(AND(AM21="Muy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96" t="s">
        <v>163</v>
      </c>
      <c r="AS21" s="186">
        <v>1</v>
      </c>
      <c r="AT21" s="70">
        <v>1</v>
      </c>
      <c r="AU21" s="67" t="s">
        <v>164</v>
      </c>
      <c r="AV21" s="68" t="s">
        <v>111</v>
      </c>
      <c r="AW21" s="66" t="s">
        <v>184</v>
      </c>
      <c r="AX21" s="67" t="s">
        <v>165</v>
      </c>
      <c r="AY21" s="68" t="s">
        <v>195</v>
      </c>
      <c r="AZ21" s="67" t="s">
        <v>201</v>
      </c>
      <c r="BA21" s="108" t="s">
        <v>198</v>
      </c>
      <c r="BB21" s="102">
        <v>46022</v>
      </c>
      <c r="BC21" s="143" t="s">
        <v>199</v>
      </c>
    </row>
    <row r="22" spans="1:55" s="33" customFormat="1" ht="127.5" customHeight="1" x14ac:dyDescent="0.25">
      <c r="A22" s="137"/>
      <c r="B22" s="103"/>
      <c r="C22" s="103"/>
      <c r="D22" s="103"/>
      <c r="E22" s="103"/>
      <c r="F22" s="103"/>
      <c r="G22" s="100"/>
      <c r="H22" s="97"/>
      <c r="I22" s="103"/>
      <c r="J22" s="103"/>
      <c r="K22" s="103"/>
      <c r="L22" s="103"/>
      <c r="M22" s="106"/>
      <c r="N22" s="100"/>
      <c r="O22" s="106"/>
      <c r="P22" s="113"/>
      <c r="Q22" s="100"/>
      <c r="R22" s="103"/>
      <c r="S22" s="103"/>
      <c r="T22" s="117"/>
      <c r="U22" s="34">
        <v>2</v>
      </c>
      <c r="V22" s="93" t="s">
        <v>189</v>
      </c>
      <c r="W22" s="23" t="s">
        <v>118</v>
      </c>
      <c r="X22" s="23" t="s">
        <v>119</v>
      </c>
      <c r="Y22" s="26" t="str">
        <f t="shared" si="1"/>
        <v>Asesor 105-03 (Oficial de Cumplimiento)aplica la  metodología de riesgos, y ofrece asesoría en la implementación de herramientas para el tratamiento de riesgos , con  priorización de causa raíz y seguimientos periódicos</v>
      </c>
      <c r="Z22" s="23" t="s">
        <v>110</v>
      </c>
      <c r="AA22" s="35" t="s">
        <v>79</v>
      </c>
      <c r="AB22" s="36">
        <f t="shared" si="2"/>
        <v>0.25</v>
      </c>
      <c r="AC22" s="35" t="s">
        <v>67</v>
      </c>
      <c r="AD22" s="36">
        <f t="shared" si="3"/>
        <v>0.15</v>
      </c>
      <c r="AE22" s="35" t="s">
        <v>68</v>
      </c>
      <c r="AF22" s="36">
        <f t="shared" si="4"/>
        <v>0.5</v>
      </c>
      <c r="AG22" s="35" t="s">
        <v>69</v>
      </c>
      <c r="AH22" s="36">
        <f t="shared" si="5"/>
        <v>0.1</v>
      </c>
      <c r="AI22" s="35" t="s">
        <v>70</v>
      </c>
      <c r="AJ22" s="37">
        <f t="shared" si="6"/>
        <v>0.05</v>
      </c>
      <c r="AK22" s="37">
        <f>+IF(AK21="","",AK21-(SUM(AB22,AD22,AF22,AH22,AJ22)*AK21))</f>
        <v>1.5000000000000013E-3</v>
      </c>
      <c r="AL22" s="106"/>
      <c r="AM22" s="100"/>
      <c r="AN22" s="38">
        <f>+IF(AND(AA21="Correctivo",AA22="Correctivo",AA23="Correctivo"),AN21-(0.3*AN21),IF(AND(AA21="Correctivo",OR(AA22="Correctivo",AA23="Correctivo")),AN21-(0.2*AN21),IF(AND(AA22="Correctivo",OR(AA21="Correctivo",AA23="Correctivo")),AN21-(0.2*AN21),IF(AND(AA23="Correctivo",OR(AA22="Correctivo",AA21="Correctivo")),AN21-(0.2*AN21),IF(OR(AA21="Correctivo",AA22="Correctivo",AA23="Correctivo"),AN21-(0.1*AN21),AN21)))))</f>
        <v>0.6</v>
      </c>
      <c r="AO22" s="106"/>
      <c r="AP22" s="113"/>
      <c r="AQ22" s="100"/>
      <c r="AR22" s="97"/>
      <c r="AS22" s="187"/>
      <c r="AT22" s="39">
        <v>2</v>
      </c>
      <c r="AU22" s="68" t="s">
        <v>166</v>
      </c>
      <c r="AV22" s="68" t="s">
        <v>111</v>
      </c>
      <c r="AW22" s="66" t="s">
        <v>184</v>
      </c>
      <c r="AX22" s="67" t="s">
        <v>113</v>
      </c>
      <c r="AY22" s="68" t="s">
        <v>192</v>
      </c>
      <c r="AZ22" s="68" t="s">
        <v>200</v>
      </c>
      <c r="BA22" s="103"/>
      <c r="BB22" s="103"/>
      <c r="BC22" s="144"/>
    </row>
    <row r="23" spans="1:55" s="33" customFormat="1" ht="100.5" thickBot="1" x14ac:dyDescent="0.3">
      <c r="A23" s="138"/>
      <c r="B23" s="104"/>
      <c r="C23" s="104"/>
      <c r="D23" s="104"/>
      <c r="E23" s="104"/>
      <c r="F23" s="104"/>
      <c r="G23" s="101"/>
      <c r="H23" s="98"/>
      <c r="I23" s="104"/>
      <c r="J23" s="104"/>
      <c r="K23" s="104"/>
      <c r="L23" s="104"/>
      <c r="M23" s="107"/>
      <c r="N23" s="101"/>
      <c r="O23" s="107"/>
      <c r="P23" s="114"/>
      <c r="Q23" s="101"/>
      <c r="R23" s="104"/>
      <c r="S23" s="104"/>
      <c r="T23" s="118"/>
      <c r="U23" s="40">
        <v>3</v>
      </c>
      <c r="V23" s="94" t="s">
        <v>189</v>
      </c>
      <c r="W23" s="24" t="s">
        <v>120</v>
      </c>
      <c r="X23" s="24" t="s">
        <v>121</v>
      </c>
      <c r="Y23" s="27" t="str">
        <f t="shared" si="1"/>
        <v>Asesor 105-03 (Oficial de Cumplimiento)Brinda capacitación regular para los responsables de procesos, enfocados en la identificación de riesgos y el uso de la metodología SARO. Esto asegurará que el personal esté adecuadamente formado y familiarizado con las herramientas y técnicas necesarias.</v>
      </c>
      <c r="Z23" s="24" t="s">
        <v>122</v>
      </c>
      <c r="AA23" s="41" t="s">
        <v>79</v>
      </c>
      <c r="AB23" s="42">
        <f t="shared" si="2"/>
        <v>0.25</v>
      </c>
      <c r="AC23" s="41" t="s">
        <v>67</v>
      </c>
      <c r="AD23" s="42">
        <f t="shared" si="3"/>
        <v>0.15</v>
      </c>
      <c r="AE23" s="41" t="s">
        <v>68</v>
      </c>
      <c r="AF23" s="42">
        <f t="shared" si="4"/>
        <v>0.5</v>
      </c>
      <c r="AG23" s="41" t="s">
        <v>69</v>
      </c>
      <c r="AH23" s="42">
        <f t="shared" si="5"/>
        <v>0.1</v>
      </c>
      <c r="AI23" s="41" t="s">
        <v>70</v>
      </c>
      <c r="AJ23" s="43">
        <f t="shared" si="6"/>
        <v>0.05</v>
      </c>
      <c r="AK23" s="43">
        <f>+IF(AK22="","",AK22-(SUM(AB23,AD23,AF23,AH23,AJ23)*AK22))</f>
        <v>-7.5000000000000197E-5</v>
      </c>
      <c r="AL23" s="107"/>
      <c r="AM23" s="101"/>
      <c r="AN23" s="44">
        <f>+IF(R21="Evitar",#REF!-(#REF!*0.1),MIN(AN22:AN22))</f>
        <v>0.6</v>
      </c>
      <c r="AO23" s="107"/>
      <c r="AP23" s="114"/>
      <c r="AQ23" s="101"/>
      <c r="AR23" s="98"/>
      <c r="AS23" s="188"/>
      <c r="AT23" s="71">
        <v>3</v>
      </c>
      <c r="AU23" s="69"/>
      <c r="AV23" s="69"/>
      <c r="AW23" s="69"/>
      <c r="AX23" s="69"/>
      <c r="AY23" s="69"/>
      <c r="AZ23" s="69"/>
      <c r="BA23" s="104"/>
      <c r="BB23" s="104"/>
      <c r="BC23" s="145"/>
    </row>
    <row r="24" spans="1:55" s="33" customFormat="1" ht="185.25" customHeight="1" thickBot="1" x14ac:dyDescent="0.3">
      <c r="A24" s="136" t="s">
        <v>116</v>
      </c>
      <c r="B24" s="108" t="s">
        <v>115</v>
      </c>
      <c r="C24" s="108" t="s">
        <v>73</v>
      </c>
      <c r="D24" s="108" t="s">
        <v>114</v>
      </c>
      <c r="E24" s="108" t="s">
        <v>86</v>
      </c>
      <c r="F24" s="108" t="s">
        <v>124</v>
      </c>
      <c r="G24" s="99" t="str">
        <f>+IF(OR(D24&lt;&gt;"",E24&lt;&gt;"",F24&lt;&gt;""),CONCATENATE("Posibilidad de ",D24," por ",E24," debido a ",F24),"")</f>
        <v>Posibilidad de efecto dañoso por materialización de riesgos  debido a  comunicación deficiente entre áreas:</v>
      </c>
      <c r="H24" s="96" t="s">
        <v>125</v>
      </c>
      <c r="I24" s="108" t="s">
        <v>72</v>
      </c>
      <c r="J24" s="108" t="s">
        <v>74</v>
      </c>
      <c r="K24" s="108" t="s">
        <v>81</v>
      </c>
      <c r="L24" s="108" t="s">
        <v>89</v>
      </c>
      <c r="M24" s="105">
        <f>+IF(K24="Máximo 2 veces",0.2,IF(K24="Entre 3 a 24 veces",0.4,IF(K24="Entre 24 a 500 veces",0.6,IF(K24="Entre 500 a 5000 veces",0.8,IF(K24="Mas de 5000 veces",1,"")))))</f>
        <v>0.6</v>
      </c>
      <c r="N24" s="99" t="str">
        <f>+IF(M24="","",IF(M24&gt;0.8,"Muy Alta",IF(AND(M24&lt;=0.8,M24&gt;0.6),"Alta",IF(AND(M24&lt;=0.6,M24&gt;0.4),"Media",IF(AND(M24&lt;=0.4,M24&gt;0.2),"Baja","Muy Baja")))))</f>
        <v>Media</v>
      </c>
      <c r="O24" s="105">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0.8</v>
      </c>
      <c r="P24" s="112"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Mayor</v>
      </c>
      <c r="Q24" s="99"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108" t="s">
        <v>71</v>
      </c>
      <c r="S24" s="108" t="s">
        <v>77</v>
      </c>
      <c r="T24" s="116">
        <v>0</v>
      </c>
      <c r="U24" s="28">
        <v>1</v>
      </c>
      <c r="V24" s="93" t="s">
        <v>189</v>
      </c>
      <c r="W24" s="53" t="s">
        <v>126</v>
      </c>
      <c r="X24" s="53" t="s">
        <v>127</v>
      </c>
      <c r="Y24" s="59" t="str">
        <f t="shared" ref="Y24:Y29" si="10">CONCATENATE(V24,W24,X24)</f>
        <v>Asesor 105-03 (Oficial de Cumplimiento)establecerá un indicador  de comunicación y gestión de riesgos , específicamente indicadores de desempeño específicos para medir la efectividad de la comunicación entre áreas, como el tiempo de respuesta ante riesgos identificados y la frecuencia de reuniones de seguimiento.</v>
      </c>
      <c r="Z24" s="53" t="s">
        <v>131</v>
      </c>
      <c r="AA24" s="29" t="s">
        <v>79</v>
      </c>
      <c r="AB24" s="30">
        <f t="shared" ref="AB24:AB29" si="11">+IF(AA24="","",IF(AA24="Preventivo",0.25,IF(AA24="Detectivo",0.15,IF(AA24="Correctivo",0.1,))))</f>
        <v>0.25</v>
      </c>
      <c r="AC24" s="29" t="s">
        <v>67</v>
      </c>
      <c r="AD24" s="30">
        <f t="shared" ref="AD24:AD29" si="12">+IF(AC24="","",IF(AC24="Automático",0.25,IF(AC24="Manual",0.15)))</f>
        <v>0.15</v>
      </c>
      <c r="AE24" s="29" t="s">
        <v>68</v>
      </c>
      <c r="AF24" s="30">
        <f t="shared" ref="AF24:AF29" si="13">+IF(AE24="","",IF(AE24="Documentado",0.5,IF(AE24="Sin documentar",0)))</f>
        <v>0.5</v>
      </c>
      <c r="AG24" s="29" t="s">
        <v>69</v>
      </c>
      <c r="AH24" s="30">
        <f t="shared" ref="AH24:AH29" si="14">+IF(AG24="","",IF(AG24="Continua",0.1,IF(AG24="Aleatoria",0.05)))</f>
        <v>0.1</v>
      </c>
      <c r="AI24" s="29" t="s">
        <v>70</v>
      </c>
      <c r="AJ24" s="31">
        <f t="shared" ref="AJ24:AJ29" si="15">+IF(AI24="","",IF(AI24="Con registro",0.05,IF(AI24="Sin registro",0)))</f>
        <v>0.05</v>
      </c>
      <c r="AK24" s="31">
        <f>+IF(M24="","",M24-(SUM(AB24,AD24,AF24,AH24,AJ24)*M24))</f>
        <v>-3.0000000000000027E-2</v>
      </c>
      <c r="AL24" s="105">
        <f>+IF(M24="","",MIN(AK24:AK26))</f>
        <v>-3.0000000000000027E-2</v>
      </c>
      <c r="AM24" s="99" t="str">
        <f>+IF(AL24="","",IF(AL24&gt;0.8,"Muy Alta",IF(AND(AL24&lt;=0.8,AL24&gt;0.6),"Alta",IF(AND(AL24&lt;=0.6,AL24&gt;0.4),"Media",IF(AND(AL24&lt;=0.4,AL24&gt;0.2),"Baja","Muy Baja")))))</f>
        <v>Muy Baja</v>
      </c>
      <c r="AN24" s="56">
        <f>+IF(OR(S24="",S24="No"),O24,O24-(O24*T24))</f>
        <v>0.8</v>
      </c>
      <c r="AO24" s="105">
        <f>+IF(L24="","",MIN(AN25:AN26))</f>
        <v>0.8</v>
      </c>
      <c r="AP24" s="112" t="str">
        <f>+IF(AO24="","",IF(AO24&gt;0.8,"Catastrófico",IF(AND(AO24&lt;=0.8,AO24&gt;0.6),"Mayor",IF(AND(AO24&lt;=0.6,AO24&gt;0.4),"Moderado",IF(AND(AO24&lt;=0.4,AO24&gt;0.2),"Menor","Leve")))))</f>
        <v>Mayor</v>
      </c>
      <c r="AQ24" s="99" t="str">
        <f>+IF(OR(AL24="",AO24=""),"",IF(AND(AP24="Catastrófico",AM24&lt;&gt;""),"Extremo",IF(AND(AP24="Mayor",AM24&lt;&gt;""),"Alto",IF(AND(AM24="Muy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Alto</v>
      </c>
      <c r="AR24" s="96" t="s">
        <v>135</v>
      </c>
      <c r="AS24" s="115">
        <v>0.75</v>
      </c>
      <c r="AT24" s="39">
        <v>1</v>
      </c>
      <c r="AU24" s="63" t="s">
        <v>151</v>
      </c>
      <c r="AV24" s="63" t="s">
        <v>95</v>
      </c>
      <c r="AW24" s="66" t="s">
        <v>183</v>
      </c>
      <c r="AX24" s="63" t="s">
        <v>138</v>
      </c>
      <c r="AY24" s="63" t="s">
        <v>192</v>
      </c>
      <c r="AZ24" s="63" t="s">
        <v>201</v>
      </c>
      <c r="BA24" s="108" t="s">
        <v>198</v>
      </c>
      <c r="BB24" s="102">
        <v>46022</v>
      </c>
      <c r="BC24" s="143" t="s">
        <v>199</v>
      </c>
    </row>
    <row r="25" spans="1:55" s="33" customFormat="1" ht="162.75" customHeight="1" thickBot="1" x14ac:dyDescent="0.3">
      <c r="A25" s="137"/>
      <c r="B25" s="103"/>
      <c r="C25" s="103"/>
      <c r="D25" s="103"/>
      <c r="E25" s="103"/>
      <c r="F25" s="103"/>
      <c r="G25" s="100"/>
      <c r="H25" s="97"/>
      <c r="I25" s="103"/>
      <c r="J25" s="103"/>
      <c r="K25" s="103"/>
      <c r="L25" s="103"/>
      <c r="M25" s="106"/>
      <c r="N25" s="100"/>
      <c r="O25" s="106"/>
      <c r="P25" s="113"/>
      <c r="Q25" s="100"/>
      <c r="R25" s="103"/>
      <c r="S25" s="103"/>
      <c r="T25" s="117"/>
      <c r="U25" s="34">
        <v>2</v>
      </c>
      <c r="V25" s="93" t="s">
        <v>189</v>
      </c>
      <c r="W25" s="54" t="s">
        <v>128</v>
      </c>
      <c r="X25" s="54" t="s">
        <v>129</v>
      </c>
      <c r="Y25" s="60" t="str">
        <f t="shared" si="10"/>
        <v>Asesor 105-03 (Oficial de Cumplimiento)gestionará la implementación de una plataforma tecnológica que permita el intercambio de datos y el monitoreo de riesgos en tiempo real entre todos los procesos. Esto mejorará la transparencia y garantizará que la información relevante sobre riesgos sea accesible de manera oportuna por todas las áreas involucradas en la gestión de riesgos.</v>
      </c>
      <c r="Z25" s="54" t="s">
        <v>130</v>
      </c>
      <c r="AA25" s="35" t="s">
        <v>79</v>
      </c>
      <c r="AB25" s="36">
        <f t="shared" si="11"/>
        <v>0.25</v>
      </c>
      <c r="AC25" s="35" t="s">
        <v>67</v>
      </c>
      <c r="AD25" s="36">
        <f t="shared" si="12"/>
        <v>0.15</v>
      </c>
      <c r="AE25" s="35" t="s">
        <v>68</v>
      </c>
      <c r="AF25" s="36">
        <f t="shared" si="13"/>
        <v>0.5</v>
      </c>
      <c r="AG25" s="35" t="s">
        <v>69</v>
      </c>
      <c r="AH25" s="36">
        <f t="shared" si="14"/>
        <v>0.1</v>
      </c>
      <c r="AI25" s="35" t="s">
        <v>70</v>
      </c>
      <c r="AJ25" s="37">
        <f t="shared" si="15"/>
        <v>0.05</v>
      </c>
      <c r="AK25" s="37">
        <f>+IF(AK24="","",AK24-(SUM(AB25,AD25,AF25,AH25,AJ25)*AK24))</f>
        <v>1.5000000000000013E-3</v>
      </c>
      <c r="AL25" s="106"/>
      <c r="AM25" s="100"/>
      <c r="AN25" s="57">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0.8</v>
      </c>
      <c r="AO25" s="106"/>
      <c r="AP25" s="113"/>
      <c r="AQ25" s="100"/>
      <c r="AR25" s="97"/>
      <c r="AS25" s="103"/>
      <c r="AT25" s="39">
        <v>2</v>
      </c>
      <c r="AU25" s="63" t="s">
        <v>136</v>
      </c>
      <c r="AV25" s="63" t="s">
        <v>137</v>
      </c>
      <c r="AW25" s="66" t="s">
        <v>183</v>
      </c>
      <c r="AX25" s="63" t="s">
        <v>139</v>
      </c>
      <c r="AY25" s="63" t="s">
        <v>196</v>
      </c>
      <c r="AZ25" s="63" t="s">
        <v>191</v>
      </c>
      <c r="BA25" s="103"/>
      <c r="BB25" s="103"/>
      <c r="BC25" s="144"/>
    </row>
    <row r="26" spans="1:55" s="33" customFormat="1" ht="183" customHeight="1" thickBot="1" x14ac:dyDescent="0.3">
      <c r="A26" s="138"/>
      <c r="B26" s="104"/>
      <c r="C26" s="104"/>
      <c r="D26" s="104"/>
      <c r="E26" s="104"/>
      <c r="F26" s="104"/>
      <c r="G26" s="101"/>
      <c r="H26" s="98"/>
      <c r="I26" s="104"/>
      <c r="J26" s="104"/>
      <c r="K26" s="104"/>
      <c r="L26" s="104"/>
      <c r="M26" s="107"/>
      <c r="N26" s="101"/>
      <c r="O26" s="107"/>
      <c r="P26" s="114"/>
      <c r="Q26" s="101"/>
      <c r="R26" s="104"/>
      <c r="S26" s="104"/>
      <c r="T26" s="118"/>
      <c r="U26" s="40">
        <v>3</v>
      </c>
      <c r="V26" s="93" t="s">
        <v>189</v>
      </c>
      <c r="W26" s="55" t="s">
        <v>134</v>
      </c>
      <c r="X26" s="55" t="s">
        <v>132</v>
      </c>
      <c r="Y26" s="61" t="str">
        <f t="shared" si="10"/>
        <v>Asesor 105-03 (Oficial de Cumplimiento)gestionará la implementación de protocolos de comunicación de la entidad para el reporte y la gestión de riesgos por parte de los procesos. Esto, con el fin de abordarlos de manera oportuna y darle el respectivo tratameinto.</v>
      </c>
      <c r="Z26" s="55" t="s">
        <v>133</v>
      </c>
      <c r="AA26" s="41" t="s">
        <v>79</v>
      </c>
      <c r="AB26" s="42">
        <f t="shared" si="11"/>
        <v>0.25</v>
      </c>
      <c r="AC26" s="41" t="s">
        <v>67</v>
      </c>
      <c r="AD26" s="42">
        <f t="shared" si="12"/>
        <v>0.15</v>
      </c>
      <c r="AE26" s="41" t="s">
        <v>68</v>
      </c>
      <c r="AF26" s="42">
        <f t="shared" si="13"/>
        <v>0.5</v>
      </c>
      <c r="AG26" s="41" t="s">
        <v>69</v>
      </c>
      <c r="AH26" s="42">
        <f t="shared" si="14"/>
        <v>0.1</v>
      </c>
      <c r="AI26" s="41" t="s">
        <v>70</v>
      </c>
      <c r="AJ26" s="43">
        <f t="shared" si="15"/>
        <v>0.05</v>
      </c>
      <c r="AK26" s="43">
        <f>+IF(AK25="","",AK25-(SUM(AB26,AD26,AF26,AH26,AJ26)*AK25))</f>
        <v>-7.5000000000000197E-5</v>
      </c>
      <c r="AL26" s="107"/>
      <c r="AM26" s="101"/>
      <c r="AN26" s="58">
        <f>+IF(R24="Evitar",#REF!-(#REF!*0.1),MIN(AN25:AN25))</f>
        <v>0.8</v>
      </c>
      <c r="AO26" s="107"/>
      <c r="AP26" s="114"/>
      <c r="AQ26" s="101"/>
      <c r="AR26" s="98"/>
      <c r="AS26" s="103"/>
      <c r="AT26" s="39">
        <v>3</v>
      </c>
      <c r="AU26" s="63" t="s">
        <v>167</v>
      </c>
      <c r="AV26" s="63" t="s">
        <v>137</v>
      </c>
      <c r="AW26" s="66" t="s">
        <v>183</v>
      </c>
      <c r="AX26" s="63" t="s">
        <v>140</v>
      </c>
      <c r="AY26" s="63" t="s">
        <v>197</v>
      </c>
      <c r="AZ26" s="63" t="s">
        <v>191</v>
      </c>
      <c r="BA26" s="104"/>
      <c r="BB26" s="104"/>
      <c r="BC26" s="145"/>
    </row>
    <row r="27" spans="1:55" s="81" customFormat="1" ht="185.25" customHeight="1" thickBot="1" x14ac:dyDescent="0.3">
      <c r="A27" s="136" t="s">
        <v>168</v>
      </c>
      <c r="B27" s="167" t="s">
        <v>87</v>
      </c>
      <c r="C27" s="167" t="s">
        <v>73</v>
      </c>
      <c r="D27" s="167" t="s">
        <v>66</v>
      </c>
      <c r="E27" s="167" t="s">
        <v>170</v>
      </c>
      <c r="F27" s="167" t="s">
        <v>186</v>
      </c>
      <c r="G27" s="170" t="str">
        <f>+IF(OR(D27&lt;&gt;"",E27&lt;&gt;"",F27&lt;&gt;""),CONCATENATE("Posibilidad de ",D27," por ",E27," debido a ",F27),"")</f>
        <v xml:space="preserve">Posibilidad de afectación económica y reputacional por falta de seguimiento a los riesgos de la entidad  debido a no presentación de matrices de riesgos de los procesos y/o evidencias de la aplicación de controles o planes de tratamiento por parte de los responsables, para facilitar el debido seguimiento </v>
      </c>
      <c r="H27" s="173" t="s">
        <v>169</v>
      </c>
      <c r="I27" s="167" t="s">
        <v>72</v>
      </c>
      <c r="J27" s="167" t="s">
        <v>74</v>
      </c>
      <c r="K27" s="167" t="s">
        <v>81</v>
      </c>
      <c r="L27" s="167" t="s">
        <v>89</v>
      </c>
      <c r="M27" s="176">
        <f>+IF(K27="Máximo 2 veces",0.2,IF(K27="Entre 3 a 24 veces",0.4,IF(K27="Entre 24 a 500 veces",0.6,IF(K27="Entre 500 a 5000 veces",0.8,IF(K27="Mas de 5000 veces",1,"")))))</f>
        <v>0.6</v>
      </c>
      <c r="N27" s="170" t="str">
        <f>+IF(M27="","",IF(M27&gt;0.8,"Muy Alta",IF(AND(M27&lt;=0.8,M27&gt;0.6),"Alta",IF(AND(M27&lt;=0.6,M27&gt;0.4),"Media",IF(AND(M27&lt;=0.4,M27&gt;0.2),"Baja","Muy Baja")))))</f>
        <v>Media</v>
      </c>
      <c r="O27" s="176">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176"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170"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167" t="s">
        <v>71</v>
      </c>
      <c r="S27" s="167" t="s">
        <v>77</v>
      </c>
      <c r="T27" s="179">
        <v>0</v>
      </c>
      <c r="U27" s="73">
        <v>1</v>
      </c>
      <c r="V27" s="92" t="s">
        <v>189</v>
      </c>
      <c r="W27" s="50" t="s">
        <v>172</v>
      </c>
      <c r="X27" s="50" t="s">
        <v>171</v>
      </c>
      <c r="Y27" s="73" t="str">
        <f t="shared" si="10"/>
        <v xml:space="preserve">Asesor 105-03 (Oficial de Cumplimiento)seguimiento mensual a través del comité de riesgos y el informe de seguimiento de los riesgos de la entidadcon el fin de identificar los procesos que se encuentren en mora con la presentación de sus matrices y estudiar las causas. </v>
      </c>
      <c r="Z27" s="50" t="s">
        <v>173</v>
      </c>
      <c r="AA27" s="74" t="s">
        <v>92</v>
      </c>
      <c r="AB27" s="75">
        <f t="shared" si="11"/>
        <v>0.15</v>
      </c>
      <c r="AC27" s="74" t="s">
        <v>67</v>
      </c>
      <c r="AD27" s="75">
        <f t="shared" si="12"/>
        <v>0.15</v>
      </c>
      <c r="AE27" s="74" t="s">
        <v>68</v>
      </c>
      <c r="AF27" s="75">
        <f t="shared" si="13"/>
        <v>0.5</v>
      </c>
      <c r="AG27" s="74" t="s">
        <v>69</v>
      </c>
      <c r="AH27" s="75">
        <f t="shared" si="14"/>
        <v>0.1</v>
      </c>
      <c r="AI27" s="74" t="s">
        <v>70</v>
      </c>
      <c r="AJ27" s="76">
        <f t="shared" si="15"/>
        <v>0.05</v>
      </c>
      <c r="AK27" s="76">
        <f>+IF(M27="","",M27-(SUM(AB27,AD27,AF27,AH27,AJ27)*M27))</f>
        <v>2.9999999999999916E-2</v>
      </c>
      <c r="AL27" s="176">
        <f>+IF(M27="","",MIN(AK27:AK29))</f>
        <v>-1.4999999999999944E-3</v>
      </c>
      <c r="AM27" s="170" t="str">
        <f>+IF(AL27="","",IF(AL27&gt;0.8,"Muy Alta",IF(AND(AL27&lt;=0.8,AL27&gt;0.6),"Alta",IF(AND(AL27&lt;=0.6,AL27&gt;0.4),"Media",IF(AND(AL27&lt;=0.4,AL27&gt;0.2),"Baja","Muy Baja")))))</f>
        <v>Muy Baja</v>
      </c>
      <c r="AN27" s="77">
        <f>+IF(OR(S27="",S27="No"),O27,O27-(O27*T27))</f>
        <v>0.8</v>
      </c>
      <c r="AO27" s="176">
        <f>+IF(L27="","",MIN(AN28:AN29))</f>
        <v>0.8</v>
      </c>
      <c r="AP27" s="176" t="str">
        <f>+IF(AO27="","",IF(AO27&gt;0.8,"Catastrófico",IF(AND(AO27&lt;=0.8,AO27&gt;0.6),"Mayor",IF(AND(AO27&lt;=0.6,AO27&gt;0.4),"Moderado",IF(AND(AO27&lt;=0.4,AO27&gt;0.2),"Menor","Leve")))))</f>
        <v>Mayor</v>
      </c>
      <c r="AQ27" s="170" t="str">
        <f>+IF(OR(AL27="",AO27=""),"",IF(AND(AP27="Catastrófico",AM27&lt;&gt;""),"Extremo",IF(AND(AP27="Mayor",AM27&lt;&gt;""),"Alto",IF(AND(AM27="Muy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173" t="s">
        <v>180</v>
      </c>
      <c r="AS27" s="189">
        <v>0.6</v>
      </c>
      <c r="AT27" s="39">
        <v>1</v>
      </c>
      <c r="AU27" s="78" t="s">
        <v>188</v>
      </c>
      <c r="AV27" s="78" t="s">
        <v>95</v>
      </c>
      <c r="AW27" s="78" t="s">
        <v>181</v>
      </c>
      <c r="AX27" s="78" t="s">
        <v>138</v>
      </c>
      <c r="AY27" s="78" t="s">
        <v>197</v>
      </c>
      <c r="AZ27" s="78" t="s">
        <v>201</v>
      </c>
      <c r="BA27" s="108" t="s">
        <v>198</v>
      </c>
      <c r="BB27" s="102">
        <v>46022</v>
      </c>
      <c r="BC27" s="143" t="s">
        <v>199</v>
      </c>
    </row>
    <row r="28" spans="1:55" s="81" customFormat="1" ht="162.75" customHeight="1" thickBot="1" x14ac:dyDescent="0.3">
      <c r="A28" s="137"/>
      <c r="B28" s="168"/>
      <c r="C28" s="168"/>
      <c r="D28" s="168"/>
      <c r="E28" s="168"/>
      <c r="F28" s="168"/>
      <c r="G28" s="171"/>
      <c r="H28" s="174"/>
      <c r="I28" s="168"/>
      <c r="J28" s="168"/>
      <c r="K28" s="168"/>
      <c r="L28" s="168"/>
      <c r="M28" s="177"/>
      <c r="N28" s="171"/>
      <c r="O28" s="177"/>
      <c r="P28" s="177"/>
      <c r="Q28" s="171"/>
      <c r="R28" s="168"/>
      <c r="S28" s="168"/>
      <c r="T28" s="180"/>
      <c r="U28" s="79">
        <v>2</v>
      </c>
      <c r="V28" s="92" t="s">
        <v>189</v>
      </c>
      <c r="W28" s="78" t="s">
        <v>179</v>
      </c>
      <c r="X28" s="78" t="s">
        <v>175</v>
      </c>
      <c r="Y28" s="79" t="str">
        <f t="shared" si="10"/>
        <v xml:space="preserve">Asesor 105-03 (Oficial de Cumplimiento)establecerá cronogramas e hitos de cumplimiento en la planificación institucionalcon el fin de realizar los seguimientos cuatrimestrales a las matrices de riesgos de la entidad </v>
      </c>
      <c r="Z28" s="78" t="s">
        <v>174</v>
      </c>
      <c r="AA28" s="82" t="s">
        <v>79</v>
      </c>
      <c r="AB28" s="83">
        <f t="shared" si="11"/>
        <v>0.25</v>
      </c>
      <c r="AC28" s="82" t="s">
        <v>67</v>
      </c>
      <c r="AD28" s="83">
        <f t="shared" si="12"/>
        <v>0.15</v>
      </c>
      <c r="AE28" s="82" t="s">
        <v>68</v>
      </c>
      <c r="AF28" s="83">
        <f t="shared" si="13"/>
        <v>0.5</v>
      </c>
      <c r="AG28" s="82" t="s">
        <v>69</v>
      </c>
      <c r="AH28" s="83">
        <f t="shared" si="14"/>
        <v>0.1</v>
      </c>
      <c r="AI28" s="82" t="s">
        <v>70</v>
      </c>
      <c r="AJ28" s="80">
        <f t="shared" si="15"/>
        <v>0.05</v>
      </c>
      <c r="AK28" s="80">
        <f>+IF(AK27="","",AK27-(SUM(AB28,AD28,AF28,AH28,AJ28)*AK27))</f>
        <v>-1.4999999999999944E-3</v>
      </c>
      <c r="AL28" s="177"/>
      <c r="AM28" s="171"/>
      <c r="AN28" s="84">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0.8</v>
      </c>
      <c r="AO28" s="177"/>
      <c r="AP28" s="177"/>
      <c r="AQ28" s="171"/>
      <c r="AR28" s="174"/>
      <c r="AS28" s="189"/>
      <c r="AT28" s="39">
        <v>2</v>
      </c>
      <c r="AU28" s="78" t="s">
        <v>185</v>
      </c>
      <c r="AV28" s="78" t="s">
        <v>137</v>
      </c>
      <c r="AW28" s="91" t="s">
        <v>181</v>
      </c>
      <c r="AX28" s="78" t="s">
        <v>139</v>
      </c>
      <c r="AY28" s="78" t="s">
        <v>196</v>
      </c>
      <c r="AZ28" s="78" t="s">
        <v>201</v>
      </c>
      <c r="BA28" s="103"/>
      <c r="BB28" s="103"/>
      <c r="BC28" s="144"/>
    </row>
    <row r="29" spans="1:55" s="81" customFormat="1" ht="183" customHeight="1" thickBot="1" x14ac:dyDescent="0.3">
      <c r="A29" s="138"/>
      <c r="B29" s="169"/>
      <c r="C29" s="169"/>
      <c r="D29" s="169"/>
      <c r="E29" s="169"/>
      <c r="F29" s="169"/>
      <c r="G29" s="172"/>
      <c r="H29" s="175"/>
      <c r="I29" s="169"/>
      <c r="J29" s="169"/>
      <c r="K29" s="169"/>
      <c r="L29" s="169"/>
      <c r="M29" s="178"/>
      <c r="N29" s="172"/>
      <c r="O29" s="178"/>
      <c r="P29" s="178"/>
      <c r="Q29" s="172"/>
      <c r="R29" s="169"/>
      <c r="S29" s="169"/>
      <c r="T29" s="181"/>
      <c r="U29" s="85">
        <v>3</v>
      </c>
      <c r="V29" s="92" t="s">
        <v>189</v>
      </c>
      <c r="W29" s="86" t="s">
        <v>176</v>
      </c>
      <c r="X29" s="86" t="s">
        <v>177</v>
      </c>
      <c r="Y29" s="85" t="str">
        <f t="shared" si="10"/>
        <v xml:space="preserve">Asesor 105-03 (Oficial de Cumplimiento)promoverá cultura organizacional para el cumplimiento de la obligación del control y monitoreo de los riesgos de cada uno de los procesos. </v>
      </c>
      <c r="Z29" s="86" t="s">
        <v>178</v>
      </c>
      <c r="AA29" s="87" t="s">
        <v>79</v>
      </c>
      <c r="AB29" s="88">
        <f t="shared" si="11"/>
        <v>0.25</v>
      </c>
      <c r="AC29" s="87" t="s">
        <v>67</v>
      </c>
      <c r="AD29" s="88">
        <f t="shared" si="12"/>
        <v>0.15</v>
      </c>
      <c r="AE29" s="87" t="s">
        <v>68</v>
      </c>
      <c r="AF29" s="88">
        <f t="shared" si="13"/>
        <v>0.5</v>
      </c>
      <c r="AG29" s="87" t="s">
        <v>69</v>
      </c>
      <c r="AH29" s="88">
        <f t="shared" si="14"/>
        <v>0.1</v>
      </c>
      <c r="AI29" s="87" t="s">
        <v>70</v>
      </c>
      <c r="AJ29" s="89">
        <f t="shared" si="15"/>
        <v>0.05</v>
      </c>
      <c r="AK29" s="89">
        <f>+IF(AK28="","",AK28-(SUM(AB29,AD29,AF29,AH29,AJ29)*AK28))</f>
        <v>7.4999999999999763E-5</v>
      </c>
      <c r="AL29" s="178"/>
      <c r="AM29" s="172"/>
      <c r="AN29" s="90">
        <f>+IF(R27="Evitar",#REF!-(#REF!*0.1),MIN(AN28:AN28))</f>
        <v>0.8</v>
      </c>
      <c r="AO29" s="178"/>
      <c r="AP29" s="178"/>
      <c r="AQ29" s="172"/>
      <c r="AR29" s="175"/>
      <c r="AS29" s="189"/>
      <c r="AT29" s="39">
        <v>3</v>
      </c>
      <c r="AU29" s="78" t="s">
        <v>187</v>
      </c>
      <c r="AV29" s="78" t="s">
        <v>137</v>
      </c>
      <c r="AW29" s="91" t="s">
        <v>181</v>
      </c>
      <c r="AX29" s="78" t="s">
        <v>140</v>
      </c>
      <c r="AY29" s="78" t="s">
        <v>197</v>
      </c>
      <c r="AZ29" s="78" t="s">
        <v>201</v>
      </c>
      <c r="BA29" s="104"/>
      <c r="BB29" s="104"/>
      <c r="BC29" s="145"/>
    </row>
  </sheetData>
  <sheetProtection formatCells="0" formatColumns="0" formatRows="0" insertColumns="0" insertRows="0" insertHyperlinks="0" deleteColumns="0" deleteRows="0" sort="0" autoFilter="0" pivotTables="0"/>
  <dataConsolidate/>
  <mergeCells count="179">
    <mergeCell ref="BA27:BA29"/>
    <mergeCell ref="BB27:BB29"/>
    <mergeCell ref="BC27:BC29"/>
    <mergeCell ref="S27:S29"/>
    <mergeCell ref="T27:T29"/>
    <mergeCell ref="AL27:AL29"/>
    <mergeCell ref="AM27:AM29"/>
    <mergeCell ref="AO27:AO29"/>
    <mergeCell ref="AP27:AP29"/>
    <mergeCell ref="AQ27:AQ29"/>
    <mergeCell ref="AR27:AR29"/>
    <mergeCell ref="AS27:AS29"/>
    <mergeCell ref="J27:J29"/>
    <mergeCell ref="K27:K29"/>
    <mergeCell ref="L27:L29"/>
    <mergeCell ref="M27:M29"/>
    <mergeCell ref="N27:N29"/>
    <mergeCell ref="O27:O29"/>
    <mergeCell ref="P27:P29"/>
    <mergeCell ref="Q27:Q29"/>
    <mergeCell ref="R27:R29"/>
    <mergeCell ref="A27:A29"/>
    <mergeCell ref="B27:B29"/>
    <mergeCell ref="C27:C29"/>
    <mergeCell ref="D27:D29"/>
    <mergeCell ref="E27:E29"/>
    <mergeCell ref="F27:F29"/>
    <mergeCell ref="G27:G29"/>
    <mergeCell ref="H27:H29"/>
    <mergeCell ref="I27:I29"/>
    <mergeCell ref="J24:J26"/>
    <mergeCell ref="K24:K26"/>
    <mergeCell ref="L24:L26"/>
    <mergeCell ref="M24:M26"/>
    <mergeCell ref="N24:N26"/>
    <mergeCell ref="O24:O26"/>
    <mergeCell ref="P24:P26"/>
    <mergeCell ref="S24:S26"/>
    <mergeCell ref="T24:T26"/>
    <mergeCell ref="A24:A26"/>
    <mergeCell ref="B24:B26"/>
    <mergeCell ref="C24:C26"/>
    <mergeCell ref="D24:D26"/>
    <mergeCell ref="E24:E26"/>
    <mergeCell ref="F24:F26"/>
    <mergeCell ref="G24:G26"/>
    <mergeCell ref="H24:H26"/>
    <mergeCell ref="I24:I26"/>
    <mergeCell ref="AO21:AO23"/>
    <mergeCell ref="AP21:AP23"/>
    <mergeCell ref="O21:O23"/>
    <mergeCell ref="P21:P23"/>
    <mergeCell ref="Q21:Q23"/>
    <mergeCell ref="BC24:BC26"/>
    <mergeCell ref="AL24:AL26"/>
    <mergeCell ref="Q24:Q26"/>
    <mergeCell ref="R24:R26"/>
    <mergeCell ref="AM24:AM26"/>
    <mergeCell ref="AO24:AO26"/>
    <mergeCell ref="BC18:BC20"/>
    <mergeCell ref="A21:A23"/>
    <mergeCell ref="D21:D23"/>
    <mergeCell ref="E21:E23"/>
    <mergeCell ref="F21:F23"/>
    <mergeCell ref="G21:G23"/>
    <mergeCell ref="H21:H23"/>
    <mergeCell ref="I21:I23"/>
    <mergeCell ref="J21:J23"/>
    <mergeCell ref="K21:K23"/>
    <mergeCell ref="B21:B23"/>
    <mergeCell ref="C21:C23"/>
    <mergeCell ref="L21:L23"/>
    <mergeCell ref="M21:M23"/>
    <mergeCell ref="N21:N23"/>
    <mergeCell ref="T18:T20"/>
    <mergeCell ref="AL18:AL20"/>
    <mergeCell ref="AM18:AM20"/>
    <mergeCell ref="AO18:AO20"/>
    <mergeCell ref="AP18:AP20"/>
    <mergeCell ref="O18:O20"/>
    <mergeCell ref="BC21:BC23"/>
    <mergeCell ref="AQ21:AQ23"/>
    <mergeCell ref="AR21:AR23"/>
    <mergeCell ref="E1:BB2"/>
    <mergeCell ref="E3:BB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BB18:BB20"/>
    <mergeCell ref="L15:L17"/>
    <mergeCell ref="AO15:AO17"/>
    <mergeCell ref="A6:C6"/>
    <mergeCell ref="BC13:BC14"/>
    <mergeCell ref="D6:BC6"/>
    <mergeCell ref="D8:BC8"/>
    <mergeCell ref="D10:BC10"/>
    <mergeCell ref="BC15:BC17"/>
    <mergeCell ref="BA12:BC12"/>
    <mergeCell ref="U13:Z13"/>
    <mergeCell ref="AR15:AR17"/>
    <mergeCell ref="AS15:AS17"/>
    <mergeCell ref="AK13:AQ13"/>
    <mergeCell ref="M13:Q13"/>
    <mergeCell ref="R13:T13"/>
    <mergeCell ref="A13:G13"/>
    <mergeCell ref="I15:I17"/>
    <mergeCell ref="S15:S17"/>
    <mergeCell ref="T15:T17"/>
    <mergeCell ref="AR13:AS13"/>
    <mergeCell ref="BA15:BA17"/>
    <mergeCell ref="H13:L13"/>
    <mergeCell ref="BA13:BA14"/>
    <mergeCell ref="A8:C8"/>
    <mergeCell ref="A10:C10"/>
    <mergeCell ref="F15:F17"/>
    <mergeCell ref="D15:D17"/>
    <mergeCell ref="A1:D4"/>
    <mergeCell ref="BB15:BB17"/>
    <mergeCell ref="BB13:BB14"/>
    <mergeCell ref="AQ18:AQ20"/>
    <mergeCell ref="AR18:AR20"/>
    <mergeCell ref="AS18:AS20"/>
    <mergeCell ref="BA18:BA20"/>
    <mergeCell ref="A12:Q12"/>
    <mergeCell ref="AT13:AZ13"/>
    <mergeCell ref="M14:N14"/>
    <mergeCell ref="AL14:AM14"/>
    <mergeCell ref="AO14:AP14"/>
    <mergeCell ref="O14:P14"/>
    <mergeCell ref="AE13:AJ13"/>
    <mergeCell ref="AA13:AD13"/>
    <mergeCell ref="R12:AZ12"/>
    <mergeCell ref="C15:C17"/>
    <mergeCell ref="J15:J17"/>
    <mergeCell ref="G15:G17"/>
    <mergeCell ref="P15:P17"/>
    <mergeCell ref="O15:O17"/>
    <mergeCell ref="AP15:AP17"/>
    <mergeCell ref="A15:A17"/>
    <mergeCell ref="P18:P20"/>
    <mergeCell ref="H15:H17"/>
    <mergeCell ref="AQ15:AQ17"/>
    <mergeCell ref="BB24:BB26"/>
    <mergeCell ref="N15:N17"/>
    <mergeCell ref="M15:M17"/>
    <mergeCell ref="K15:K17"/>
    <mergeCell ref="B15:B17"/>
    <mergeCell ref="E15:E17"/>
    <mergeCell ref="Q18:Q20"/>
    <mergeCell ref="R18:R20"/>
    <mergeCell ref="S18:S20"/>
    <mergeCell ref="R21:R23"/>
    <mergeCell ref="S21:S23"/>
    <mergeCell ref="AP24:AP26"/>
    <mergeCell ref="AQ24:AQ26"/>
    <mergeCell ref="AR24:AR26"/>
    <mergeCell ref="AS24:AS26"/>
    <mergeCell ref="BA24:BA26"/>
    <mergeCell ref="AS21:AS23"/>
    <mergeCell ref="BA21:BA23"/>
    <mergeCell ref="BB21:BB23"/>
    <mergeCell ref="T21:T23"/>
    <mergeCell ref="AL21:AL23"/>
    <mergeCell ref="AM21:AM23"/>
  </mergeCells>
  <phoneticPr fontId="15" type="noConversion"/>
  <conditionalFormatting sqref="N15">
    <cfRule type="containsText" dxfId="126" priority="231" operator="containsText" text="Muy Baja">
      <formula>NOT(ISERROR(SEARCH("Muy Baja",N15)))</formula>
    </cfRule>
    <cfRule type="containsText" dxfId="125" priority="232" operator="containsText" text="Baja">
      <formula>NOT(ISERROR(SEARCH("Baja",N15)))</formula>
    </cfRule>
    <cfRule type="containsText" dxfId="124" priority="233" operator="containsText" text="Media">
      <formula>NOT(ISERROR(SEARCH("Media",N15)))</formula>
    </cfRule>
    <cfRule type="containsText" dxfId="123" priority="234" operator="containsText" text="Alta">
      <formula>NOT(ISERROR(SEARCH("Alta",N15)))</formula>
    </cfRule>
    <cfRule type="containsText" dxfId="122" priority="235" operator="containsText" text="Muy Alta">
      <formula>NOT(ISERROR(SEARCH("Muy Alta",N15)))</formula>
    </cfRule>
  </conditionalFormatting>
  <conditionalFormatting sqref="N18">
    <cfRule type="containsText" dxfId="121" priority="145" operator="containsText" text="Muy Baja">
      <formula>NOT(ISERROR(SEARCH("Muy Baja",N18)))</formula>
    </cfRule>
    <cfRule type="containsText" dxfId="120" priority="146" operator="containsText" text="Baja">
      <formula>NOT(ISERROR(SEARCH("Baja",N18)))</formula>
    </cfRule>
    <cfRule type="containsText" dxfId="119" priority="147" operator="containsText" text="Media">
      <formula>NOT(ISERROR(SEARCH("Media",N18)))</formula>
    </cfRule>
    <cfRule type="containsText" dxfId="118" priority="148" operator="containsText" text="Alta">
      <formula>NOT(ISERROR(SEARCH("Alta",N18)))</formula>
    </cfRule>
    <cfRule type="containsText" dxfId="117" priority="149" operator="containsText" text="Muy Alta">
      <formula>NOT(ISERROR(SEARCH("Muy Alta",N18)))</formula>
    </cfRule>
  </conditionalFormatting>
  <conditionalFormatting sqref="N21">
    <cfRule type="containsText" dxfId="116" priority="91" operator="containsText" text="Muy Baja">
      <formula>NOT(ISERROR(SEARCH("Muy Baja",N21)))</formula>
    </cfRule>
    <cfRule type="containsText" dxfId="115" priority="92" operator="containsText" text="Baja">
      <formula>NOT(ISERROR(SEARCH("Baja",N21)))</formula>
    </cfRule>
    <cfRule type="containsText" dxfId="114" priority="93" operator="containsText" text="Media">
      <formula>NOT(ISERROR(SEARCH("Media",N21)))</formula>
    </cfRule>
    <cfRule type="containsText" dxfId="113" priority="94" operator="containsText" text="Alta">
      <formula>NOT(ISERROR(SEARCH("Alta",N21)))</formula>
    </cfRule>
    <cfRule type="containsText" dxfId="112" priority="95" operator="containsText" text="Muy Alta">
      <formula>NOT(ISERROR(SEARCH("Muy Alta",N21)))</formula>
    </cfRule>
  </conditionalFormatting>
  <conditionalFormatting sqref="P15">
    <cfRule type="containsText" dxfId="111" priority="261" operator="containsText" text="Leve">
      <formula>NOT(ISERROR(SEARCH("Leve",P15)))</formula>
    </cfRule>
    <cfRule type="containsText" dxfId="110" priority="262" operator="containsText" text="Menor">
      <formula>NOT(ISERROR(SEARCH("Menor",P15)))</formula>
    </cfRule>
    <cfRule type="containsText" dxfId="109" priority="264" operator="containsText" text="Mayor">
      <formula>NOT(ISERROR(SEARCH("Mayor",P15)))</formula>
    </cfRule>
    <cfRule type="containsText" dxfId="108" priority="265" operator="containsText" text="Catastrófico">
      <formula>NOT(ISERROR(SEARCH("Catastrófico",P15)))</formula>
    </cfRule>
  </conditionalFormatting>
  <conditionalFormatting sqref="P18">
    <cfRule type="containsText" dxfId="107" priority="155" operator="containsText" text="Leve">
      <formula>NOT(ISERROR(SEARCH("Leve",P18)))</formula>
    </cfRule>
    <cfRule type="containsText" dxfId="106" priority="156" operator="containsText" text="Menor">
      <formula>NOT(ISERROR(SEARCH("Menor",P18)))</formula>
    </cfRule>
    <cfRule type="containsText" dxfId="105" priority="158" operator="containsText" text="Mayor">
      <formula>NOT(ISERROR(SEARCH("Mayor",P18)))</formula>
    </cfRule>
    <cfRule type="containsText" dxfId="104" priority="159" operator="containsText" text="Catastrófico">
      <formula>NOT(ISERROR(SEARCH("Catastrófico",P18)))</formula>
    </cfRule>
  </conditionalFormatting>
  <conditionalFormatting sqref="P21">
    <cfRule type="containsText" dxfId="103" priority="101" operator="containsText" text="Leve">
      <formula>NOT(ISERROR(SEARCH("Leve",P21)))</formula>
    </cfRule>
    <cfRule type="containsText" dxfId="102" priority="102" operator="containsText" text="Menor">
      <formula>NOT(ISERROR(SEARCH("Menor",P21)))</formula>
    </cfRule>
    <cfRule type="containsText" dxfId="101" priority="104" operator="containsText" text="Mayor">
      <formula>NOT(ISERROR(SEARCH("Mayor",P21)))</formula>
    </cfRule>
    <cfRule type="containsText" dxfId="100" priority="105" operator="containsText" text="Catastrófico">
      <formula>NOT(ISERROR(SEARCH("Catastrófico",P21)))</formula>
    </cfRule>
  </conditionalFormatting>
  <conditionalFormatting sqref="P15:Q15">
    <cfRule type="containsText" dxfId="99" priority="263" operator="containsText" text="Moderado">
      <formula>NOT(ISERROR(SEARCH("Moderado",P15)))</formula>
    </cfRule>
  </conditionalFormatting>
  <conditionalFormatting sqref="P18:Q18">
    <cfRule type="containsText" dxfId="98" priority="157" operator="containsText" text="Moderado">
      <formula>NOT(ISERROR(SEARCH("Moderado",P18)))</formula>
    </cfRule>
  </conditionalFormatting>
  <conditionalFormatting sqref="P21:Q21">
    <cfRule type="containsText" dxfId="97" priority="103" operator="containsText" text="Moderado">
      <formula>NOT(ISERROR(SEARCH("Moderado",P21)))</formula>
    </cfRule>
  </conditionalFormatting>
  <conditionalFormatting sqref="Q15">
    <cfRule type="containsText" dxfId="96" priority="270" operator="containsText" text="Bajo">
      <formula>NOT(ISERROR(SEARCH("Bajo",Q15)))</formula>
    </cfRule>
    <cfRule type="containsText" dxfId="95" priority="272" operator="containsText" text="Alto">
      <formula>NOT(ISERROR(SEARCH("Alto",Q15)))</formula>
    </cfRule>
    <cfRule type="containsText" dxfId="94" priority="273" operator="containsText" text="Extremo">
      <formula>NOT(ISERROR(SEARCH("Extremo",Q15)))</formula>
    </cfRule>
  </conditionalFormatting>
  <conditionalFormatting sqref="Q18">
    <cfRule type="containsText" dxfId="93" priority="160" operator="containsText" text="Bajo">
      <formula>NOT(ISERROR(SEARCH("Bajo",Q18)))</formula>
    </cfRule>
    <cfRule type="containsText" dxfId="92" priority="161" operator="containsText" text="Alto">
      <formula>NOT(ISERROR(SEARCH("Alto",Q18)))</formula>
    </cfRule>
    <cfRule type="containsText" dxfId="91" priority="162" operator="containsText" text="Extremo">
      <formula>NOT(ISERROR(SEARCH("Extremo",Q18)))</formula>
    </cfRule>
  </conditionalFormatting>
  <conditionalFormatting sqref="Q21">
    <cfRule type="containsText" dxfId="90" priority="106" operator="containsText" text="Bajo">
      <formula>NOT(ISERROR(SEARCH("Bajo",Q21)))</formula>
    </cfRule>
    <cfRule type="containsText" dxfId="89" priority="107" operator="containsText" text="Alto">
      <formula>NOT(ISERROR(SEARCH("Alto",Q21)))</formula>
    </cfRule>
    <cfRule type="containsText" dxfId="88" priority="108" operator="containsText" text="Extremo">
      <formula>NOT(ISERROR(SEARCH("Extremo",Q21)))</formula>
    </cfRule>
  </conditionalFormatting>
  <conditionalFormatting sqref="AM15 AN16:AN17">
    <cfRule type="containsText" dxfId="87" priority="246" operator="containsText" text="Muy Baja">
      <formula>NOT(ISERROR(SEARCH("Muy Baja",AM15)))</formula>
    </cfRule>
    <cfRule type="containsText" dxfId="86" priority="252" operator="containsText" text="Baja">
      <formula>NOT(ISERROR(SEARCH("Baja",AM15)))</formula>
    </cfRule>
    <cfRule type="containsText" dxfId="85" priority="253" operator="containsText" text="Media">
      <formula>NOT(ISERROR(SEARCH("Media",AM15)))</formula>
    </cfRule>
    <cfRule type="containsText" dxfId="84" priority="254" operator="containsText" text="Alta">
      <formula>NOT(ISERROR(SEARCH("Alta",AM15)))</formula>
    </cfRule>
    <cfRule type="containsText" dxfId="83" priority="255" operator="containsText" text="Muy Alta">
      <formula>NOT(ISERROR(SEARCH("Muy Alta",AM15)))</formula>
    </cfRule>
  </conditionalFormatting>
  <conditionalFormatting sqref="AM18 AN19">
    <cfRule type="containsText" dxfId="82" priority="150" operator="containsText" text="Muy Baja">
      <formula>NOT(ISERROR(SEARCH("Muy Baja",AM18)))</formula>
    </cfRule>
    <cfRule type="containsText" dxfId="81" priority="151" operator="containsText" text="Baja">
      <formula>NOT(ISERROR(SEARCH("Baja",AM18)))</formula>
    </cfRule>
    <cfRule type="containsText" dxfId="80" priority="152" operator="containsText" text="Media">
      <formula>NOT(ISERROR(SEARCH("Media",AM18)))</formula>
    </cfRule>
    <cfRule type="containsText" dxfId="79" priority="153" operator="containsText" text="Alta">
      <formula>NOT(ISERROR(SEARCH("Alta",AM18)))</formula>
    </cfRule>
    <cfRule type="containsText" dxfId="78" priority="154" operator="containsText" text="Muy Alta">
      <formula>NOT(ISERROR(SEARCH("Muy Alta",AM18)))</formula>
    </cfRule>
  </conditionalFormatting>
  <conditionalFormatting sqref="AM21 AN22">
    <cfRule type="containsText" dxfId="77" priority="96" operator="containsText" text="Muy Baja">
      <formula>NOT(ISERROR(SEARCH("Muy Baja",AM21)))</formula>
    </cfRule>
    <cfRule type="containsText" dxfId="76" priority="97" operator="containsText" text="Baja">
      <formula>NOT(ISERROR(SEARCH("Baja",AM21)))</formula>
    </cfRule>
    <cfRule type="containsText" dxfId="75" priority="98" operator="containsText" text="Media">
      <formula>NOT(ISERROR(SEARCH("Media",AM21)))</formula>
    </cfRule>
    <cfRule type="containsText" dxfId="74" priority="99" operator="containsText" text="Alta">
      <formula>NOT(ISERROR(SEARCH("Alta",AM21)))</formula>
    </cfRule>
    <cfRule type="containsText" dxfId="73" priority="100" operator="containsText" text="Muy Alta">
      <formula>NOT(ISERROR(SEARCH("Muy Alta",AM21)))</formula>
    </cfRule>
  </conditionalFormatting>
  <conditionalFormatting sqref="AP15">
    <cfRule type="containsText" dxfId="72" priority="217" operator="containsText" text="Leve">
      <formula>NOT(ISERROR(SEARCH("Leve",AP15)))</formula>
    </cfRule>
    <cfRule type="containsText" dxfId="71" priority="218" operator="containsText" text="Menor">
      <formula>NOT(ISERROR(SEARCH("Menor",AP15)))</formula>
    </cfRule>
    <cfRule type="containsText" dxfId="70" priority="219" operator="containsText" text="Moderado">
      <formula>NOT(ISERROR(SEARCH("Moderado",AP15)))</formula>
    </cfRule>
    <cfRule type="containsText" dxfId="69" priority="220" operator="containsText" text="Mayor">
      <formula>NOT(ISERROR(SEARCH("Mayor",AP15)))</formula>
    </cfRule>
    <cfRule type="containsText" dxfId="68" priority="221" operator="containsText" text="Catastrófico">
      <formula>NOT(ISERROR(SEARCH("Catastrófico",AP15)))</formula>
    </cfRule>
  </conditionalFormatting>
  <conditionalFormatting sqref="AP18">
    <cfRule type="containsText" dxfId="67" priority="136" operator="containsText" text="Leve">
      <formula>NOT(ISERROR(SEARCH("Leve",AP18)))</formula>
    </cfRule>
    <cfRule type="containsText" dxfId="66" priority="137" operator="containsText" text="Menor">
      <formula>NOT(ISERROR(SEARCH("Menor",AP18)))</formula>
    </cfRule>
    <cfRule type="containsText" dxfId="65" priority="139" operator="containsText" text="Mayor">
      <formula>NOT(ISERROR(SEARCH("Mayor",AP18)))</formula>
    </cfRule>
    <cfRule type="containsText" dxfId="64" priority="140" operator="containsText" text="Catastrófico">
      <formula>NOT(ISERROR(SEARCH("Catastrófico",AP18)))</formula>
    </cfRule>
  </conditionalFormatting>
  <conditionalFormatting sqref="AP21">
    <cfRule type="containsText" dxfId="63" priority="82" operator="containsText" text="Leve">
      <formula>NOT(ISERROR(SEARCH("Leve",AP21)))</formula>
    </cfRule>
    <cfRule type="containsText" dxfId="62" priority="83" operator="containsText" text="Menor">
      <formula>NOT(ISERROR(SEARCH("Menor",AP21)))</formula>
    </cfRule>
    <cfRule type="containsText" dxfId="61" priority="85" operator="containsText" text="Mayor">
      <formula>NOT(ISERROR(SEARCH("Mayor",AP21)))</formula>
    </cfRule>
    <cfRule type="containsText" dxfId="60" priority="86" operator="containsText" text="Catastrófico">
      <formula>NOT(ISERROR(SEARCH("Catastrófico",AP21)))</formula>
    </cfRule>
  </conditionalFormatting>
  <conditionalFormatting sqref="AP18:AQ18">
    <cfRule type="containsText" dxfId="59" priority="138" operator="containsText" text="Moderado">
      <formula>NOT(ISERROR(SEARCH("Moderado",AP18)))</formula>
    </cfRule>
  </conditionalFormatting>
  <conditionalFormatting sqref="AP21:AQ21">
    <cfRule type="containsText" dxfId="58" priority="84" operator="containsText" text="Moderado">
      <formula>NOT(ISERROR(SEARCH("Moderado",AP21)))</formula>
    </cfRule>
  </conditionalFormatting>
  <conditionalFormatting sqref="AQ15 AQ18 AQ21">
    <cfRule type="containsText" dxfId="57" priority="142" operator="containsText" text="Bajo">
      <formula>NOT(ISERROR(SEARCH("Bajo",AQ15)))</formula>
    </cfRule>
    <cfRule type="containsText" dxfId="56" priority="143" operator="containsText" text="Alto">
      <formula>NOT(ISERROR(SEARCH("Alto",AQ15)))</formula>
    </cfRule>
    <cfRule type="containsText" dxfId="55" priority="144" operator="containsText" text="Extremo">
      <formula>NOT(ISERROR(SEARCH("Extremo",AQ15)))</formula>
    </cfRule>
  </conditionalFormatting>
  <conditionalFormatting sqref="AQ15">
    <cfRule type="containsText" dxfId="54" priority="141" operator="containsText" text="Moderado">
      <formula>NOT(ISERROR(SEARCH("Moderado",AQ15)))</formula>
    </cfRule>
  </conditionalFormatting>
  <conditionalFormatting sqref="AQ24">
    <cfRule type="containsText" dxfId="53" priority="78" operator="containsText" text="Moderado">
      <formula>NOT(ISERROR(SEARCH("Moderado",AQ24)))</formula>
    </cfRule>
  </conditionalFormatting>
  <conditionalFormatting sqref="AQ24">
    <cfRule type="containsText" dxfId="52" priority="79" operator="containsText" text="Bajo">
      <formula>NOT(ISERROR(SEARCH("Bajo",AQ24)))</formula>
    </cfRule>
    <cfRule type="containsText" dxfId="51" priority="80" operator="containsText" text="Alto">
      <formula>NOT(ISERROR(SEARCH("Alto",AQ24)))</formula>
    </cfRule>
    <cfRule type="containsText" dxfId="50" priority="81" operator="containsText" text="Extremo">
      <formula>NOT(ISERROR(SEARCH("Extremo",AQ24)))</formula>
    </cfRule>
  </conditionalFormatting>
  <conditionalFormatting sqref="P24">
    <cfRule type="containsText" dxfId="49" priority="70" operator="containsText" text="Leve">
      <formula>NOT(ISERROR(SEARCH("Leve",P24)))</formula>
    </cfRule>
    <cfRule type="containsText" dxfId="48" priority="71" operator="containsText" text="Menor">
      <formula>NOT(ISERROR(SEARCH("Menor",P24)))</formula>
    </cfRule>
    <cfRule type="containsText" dxfId="47" priority="73" operator="containsText" text="Mayor">
      <formula>NOT(ISERROR(SEARCH("Mayor",P24)))</formula>
    </cfRule>
    <cfRule type="containsText" dxfId="46" priority="74" operator="containsText" text="Catastrófico">
      <formula>NOT(ISERROR(SEARCH("Catastrófico",P24)))</formula>
    </cfRule>
  </conditionalFormatting>
  <conditionalFormatting sqref="P24:Q24">
    <cfRule type="containsText" dxfId="45" priority="72" operator="containsText" text="Moderado">
      <formula>NOT(ISERROR(SEARCH("Moderado",P24)))</formula>
    </cfRule>
  </conditionalFormatting>
  <conditionalFormatting sqref="Q24">
    <cfRule type="containsText" dxfId="44" priority="75" operator="containsText" text="Bajo">
      <formula>NOT(ISERROR(SEARCH("Bajo",Q24)))</formula>
    </cfRule>
    <cfRule type="containsText" dxfId="43" priority="76" operator="containsText" text="Alto">
      <formula>NOT(ISERROR(SEARCH("Alto",Q24)))</formula>
    </cfRule>
    <cfRule type="containsText" dxfId="42" priority="77" operator="containsText" text="Extremo">
      <formula>NOT(ISERROR(SEARCH("Extremo",Q24)))</formula>
    </cfRule>
  </conditionalFormatting>
  <conditionalFormatting sqref="AM24 AN25">
    <cfRule type="containsText" dxfId="41" priority="65" operator="containsText" text="Muy Baja">
      <formula>NOT(ISERROR(SEARCH("Muy Baja",AM24)))</formula>
    </cfRule>
    <cfRule type="containsText" dxfId="40" priority="66" operator="containsText" text="Baja">
      <formula>NOT(ISERROR(SEARCH("Baja",AM24)))</formula>
    </cfRule>
    <cfRule type="containsText" dxfId="39" priority="67" operator="containsText" text="Media">
      <formula>NOT(ISERROR(SEARCH("Media",AM24)))</formula>
    </cfRule>
    <cfRule type="containsText" dxfId="38" priority="68" operator="containsText" text="Alta">
      <formula>NOT(ISERROR(SEARCH("Alta",AM24)))</formula>
    </cfRule>
    <cfRule type="containsText" dxfId="37" priority="69" operator="containsText" text="Muy Alta">
      <formula>NOT(ISERROR(SEARCH("Muy Alta",AM24)))</formula>
    </cfRule>
  </conditionalFormatting>
  <conditionalFormatting sqref="N24">
    <cfRule type="containsText" dxfId="36" priority="60" operator="containsText" text="Muy Baja">
      <formula>NOT(ISERROR(SEARCH("Muy Baja",N24)))</formula>
    </cfRule>
    <cfRule type="containsText" dxfId="35" priority="61" operator="containsText" text="Baja">
      <formula>NOT(ISERROR(SEARCH("Baja",N24)))</formula>
    </cfRule>
    <cfRule type="containsText" dxfId="34" priority="62" operator="containsText" text="Media">
      <formula>NOT(ISERROR(SEARCH("Media",N24)))</formula>
    </cfRule>
    <cfRule type="containsText" dxfId="33" priority="63" operator="containsText" text="Alta">
      <formula>NOT(ISERROR(SEARCH("Alta",N24)))</formula>
    </cfRule>
    <cfRule type="containsText" dxfId="32" priority="64" operator="containsText" text="Muy Alta">
      <formula>NOT(ISERROR(SEARCH("Muy Alta",N24)))</formula>
    </cfRule>
  </conditionalFormatting>
  <conditionalFormatting sqref="AP24">
    <cfRule type="containsText" dxfId="31" priority="55" operator="containsText" text="Leve">
      <formula>NOT(ISERROR(SEARCH("Leve",AP24)))</formula>
    </cfRule>
    <cfRule type="containsText" dxfId="30" priority="56" operator="containsText" text="Menor">
      <formula>NOT(ISERROR(SEARCH("Menor",AP24)))</formula>
    </cfRule>
    <cfRule type="containsText" dxfId="29" priority="58" operator="containsText" text="Mayor">
      <formula>NOT(ISERROR(SEARCH("Mayor",AP24)))</formula>
    </cfRule>
    <cfRule type="containsText" dxfId="28" priority="59" operator="containsText" text="Catastrófico">
      <formula>NOT(ISERROR(SEARCH("Catastrófico",AP24)))</formula>
    </cfRule>
  </conditionalFormatting>
  <conditionalFormatting sqref="AP24">
    <cfRule type="containsText" dxfId="27" priority="57" operator="containsText" text="Moderado">
      <formula>NOT(ISERROR(SEARCH("Moderado",AP24)))</formula>
    </cfRule>
  </conditionalFormatting>
  <conditionalFormatting sqref="AQ27">
    <cfRule type="containsText" dxfId="26" priority="24" operator="containsText" text="Moderado">
      <formula>NOT(ISERROR(SEARCH("Moderado",AQ27)))</formula>
    </cfRule>
  </conditionalFormatting>
  <conditionalFormatting sqref="AQ27">
    <cfRule type="containsText" dxfId="25" priority="25" operator="containsText" text="Bajo">
      <formula>NOT(ISERROR(SEARCH("Bajo",AQ27)))</formula>
    </cfRule>
    <cfRule type="containsText" dxfId="24" priority="26" operator="containsText" text="Alto">
      <formula>NOT(ISERROR(SEARCH("Alto",AQ27)))</formula>
    </cfRule>
    <cfRule type="containsText" dxfId="23" priority="27" operator="containsText" text="Extremo">
      <formula>NOT(ISERROR(SEARCH("Extremo",AQ27)))</formula>
    </cfRule>
  </conditionalFormatting>
  <conditionalFormatting sqref="P27">
    <cfRule type="containsText" dxfId="22" priority="16" operator="containsText" text="Leve">
      <formula>NOT(ISERROR(SEARCH("Leve",P27)))</formula>
    </cfRule>
    <cfRule type="containsText" dxfId="21" priority="17" operator="containsText" text="Menor">
      <formula>NOT(ISERROR(SEARCH("Menor",P27)))</formula>
    </cfRule>
    <cfRule type="containsText" dxfId="20" priority="19" operator="containsText" text="Mayor">
      <formula>NOT(ISERROR(SEARCH("Mayor",P27)))</formula>
    </cfRule>
    <cfRule type="containsText" dxfId="19" priority="20" operator="containsText" text="Catastrófico">
      <formula>NOT(ISERROR(SEARCH("Catastrófico",P27)))</formula>
    </cfRule>
  </conditionalFormatting>
  <conditionalFormatting sqref="P27:Q27">
    <cfRule type="containsText" dxfId="18" priority="18" operator="containsText" text="Moderado">
      <formula>NOT(ISERROR(SEARCH("Moderado",P27)))</formula>
    </cfRule>
  </conditionalFormatting>
  <conditionalFormatting sqref="Q27">
    <cfRule type="containsText" dxfId="17" priority="21" operator="containsText" text="Bajo">
      <formula>NOT(ISERROR(SEARCH("Bajo",Q27)))</formula>
    </cfRule>
    <cfRule type="containsText" dxfId="16" priority="22" operator="containsText" text="Alto">
      <formula>NOT(ISERROR(SEARCH("Alto",Q27)))</formula>
    </cfRule>
    <cfRule type="containsText" dxfId="15" priority="23" operator="containsText" text="Extremo">
      <formula>NOT(ISERROR(SEARCH("Extremo",Q27)))</formula>
    </cfRule>
  </conditionalFormatting>
  <conditionalFormatting sqref="AM27 AN28">
    <cfRule type="containsText" dxfId="14" priority="11" operator="containsText" text="Muy Baja">
      <formula>NOT(ISERROR(SEARCH("Muy Baja",AM27)))</formula>
    </cfRule>
    <cfRule type="containsText" dxfId="13" priority="12" operator="containsText" text="Baja">
      <formula>NOT(ISERROR(SEARCH("Baja",AM27)))</formula>
    </cfRule>
    <cfRule type="containsText" dxfId="12" priority="13" operator="containsText" text="Media">
      <formula>NOT(ISERROR(SEARCH("Media",AM27)))</formula>
    </cfRule>
    <cfRule type="containsText" dxfId="11" priority="14" operator="containsText" text="Alta">
      <formula>NOT(ISERROR(SEARCH("Alta",AM27)))</formula>
    </cfRule>
    <cfRule type="containsText" dxfId="10" priority="15" operator="containsText" text="Muy Alta">
      <formula>NOT(ISERROR(SEARCH("Muy Alta",AM27)))</formula>
    </cfRule>
  </conditionalFormatting>
  <conditionalFormatting sqref="N27">
    <cfRule type="containsText" dxfId="9" priority="6" operator="containsText" text="Muy Baja">
      <formula>NOT(ISERROR(SEARCH("Muy Baja",N27)))</formula>
    </cfRule>
    <cfRule type="containsText" dxfId="8" priority="7" operator="containsText" text="Baja">
      <formula>NOT(ISERROR(SEARCH("Baja",N27)))</formula>
    </cfRule>
    <cfRule type="containsText" dxfId="7" priority="8" operator="containsText" text="Media">
      <formula>NOT(ISERROR(SEARCH("Media",N27)))</formula>
    </cfRule>
    <cfRule type="containsText" dxfId="6" priority="9" operator="containsText" text="Alta">
      <formula>NOT(ISERROR(SEARCH("Alta",N27)))</formula>
    </cfRule>
    <cfRule type="containsText" dxfId="5" priority="10" operator="containsText" text="Muy Alta">
      <formula>NOT(ISERROR(SEARCH("Muy Alta",N27)))</formula>
    </cfRule>
  </conditionalFormatting>
  <conditionalFormatting sqref="AP27">
    <cfRule type="containsText" dxfId="4" priority="1" operator="containsText" text="Leve">
      <formula>NOT(ISERROR(SEARCH("Leve",AP27)))</formula>
    </cfRule>
    <cfRule type="containsText" dxfId="3" priority="2" operator="containsText" text="Menor">
      <formula>NOT(ISERROR(SEARCH("Menor",AP27)))</formula>
    </cfRule>
    <cfRule type="containsText" dxfId="2" priority="4" operator="containsText" text="Mayor">
      <formula>NOT(ISERROR(SEARCH("Mayor",AP27)))</formula>
    </cfRule>
    <cfRule type="containsText" dxfId="1" priority="5" operator="containsText" text="Catastrófico">
      <formula>NOT(ISERROR(SEARCH("Catastrófico",AP27)))</formula>
    </cfRule>
  </conditionalFormatting>
  <conditionalFormatting sqref="AP27">
    <cfRule type="containsText" dxfId="0" priority="3" operator="containsText" text="Moderado">
      <formula>NOT(ISERROR(SEARCH("Moderado",AP27)))</formula>
    </cfRule>
  </conditionalFormatting>
  <dataValidations count="17">
    <dataValidation type="list" allowBlank="1" showInputMessage="1" showErrorMessage="1" sqref="AE15:AE29">
      <formula1>"Documentado,Sin documentar"</formula1>
    </dataValidation>
    <dataValidation type="list" allowBlank="1" showInputMessage="1" showErrorMessage="1" sqref="AG15:AG29">
      <formula1>"Continua,Aleatoria"</formula1>
    </dataValidation>
    <dataValidation type="list" allowBlank="1" showInputMessage="1" showErrorMessage="1" sqref="AI15:AI29">
      <formula1>"Con registro,Sin registro"</formula1>
    </dataValidation>
    <dataValidation type="list" allowBlank="1" showInputMessage="1" showErrorMessage="1" sqref="AC15:AC29">
      <formula1>"Automático,Manual"</formula1>
    </dataValidation>
    <dataValidation type="list" allowBlank="1" showInputMessage="1" showErrorMessage="1" error="Seleccione un factor de riesgo" sqref="C15:C29">
      <formula1>"Procesos,Talento humano,Tecnología,Infraestructura,Evento externo"</formula1>
    </dataValidation>
    <dataValidation type="list" allowBlank="1" showInputMessage="1" showErrorMessage="1" error="Seleccione un area de impacto" sqref="D18:D23">
      <formula1>"afectación económica,afectación reputacional,afectación económica y reputacional"</formula1>
    </dataValidation>
    <dataValidation type="list" allowBlank="1" showInputMessage="1" showErrorMessage="1" error="Seleccione una clasificación del riesgo" sqref="J15:J29">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29">
      <formula1>"Máximo 2 veces,Entre 3 a 24 veces,Entre 24 a 500 veces,Entre 500 a 5000 veces,Mas de 5000 veces"</formula1>
    </dataValidation>
    <dataValidation type="list" allowBlank="1" showInputMessage="1" showErrorMessage="1" error="Seleccione una afectación económica y/o reputacional" sqref="L15:L29">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9">
      <formula1>"Aceptar,Evitar,Compartir / Transferir,Reducir"</formula1>
    </dataValidation>
    <dataValidation type="list" allowBlank="1" showInputMessage="1" showErrorMessage="1" error="Seleccione si la posible afectación, cuenta con seguro o póliza" sqref="S15:S29">
      <formula1>"Si,No"</formula1>
    </dataValidation>
    <dataValidation type="decimal" allowBlank="1" showInputMessage="1" showErrorMessage="1" error="Digite el porcentaje de la cobertura del seguro o póliza" sqref="T15:T29">
      <formula1>0</formula1>
      <formula2>1</formula2>
    </dataValidation>
    <dataValidation type="list" allowBlank="1" showInputMessage="1" showErrorMessage="1" error="Seleccione el tipo de control" sqref="AA15:AA29">
      <formula1>"Preventivo,Detectivo,Correctivo"</formula1>
    </dataValidation>
    <dataValidation type="list" allowBlank="1" showInputMessage="1" showErrorMessage="1" error="Seleccione el estado del plan de tratamiento" sqref="AZ15:AZ29">
      <formula1>"En implementación,En ejecución,En seguimiento,Terminado"</formula1>
    </dataValidation>
    <dataValidation type="list" allowBlank="1" showInputMessage="1" showErrorMessage="1" error="Seleccione un tipo de riesgo" sqref="I18:I29">
      <formula1>"Gestión,Corrupción,Seguridad de la Información,Ambiental,Laboral,Fiscal"</formula1>
    </dataValidation>
    <dataValidation type="list" allowBlank="1" showInputMessage="1" showErrorMessage="1" error="Seleccione un area de impacto" sqref="D15:D17 D24:D29">
      <formula1>"afectación económica,afectación reputacional,afectación económica y reputacional,efecto dañoso"</formula1>
    </dataValidation>
    <dataValidation type="list" allowBlank="1" showInputMessage="1" showErrorMessage="1" error="Seleccione un tipo de riesgo" sqref="I15:I17">
      <formula1>"Gestión,Corrupción,Seguridad de la Información,Ambiental,Seguridad y Salud en el Trabajo,Fiscal"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WORK</cp:lastModifiedBy>
  <dcterms:created xsi:type="dcterms:W3CDTF">2023-04-12T21:27:57Z</dcterms:created>
  <dcterms:modified xsi:type="dcterms:W3CDTF">2026-04-20T03:29:09Z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