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\SIG\Matriz riesgos y oportunidades\1er seguimiento\"/>
    </mc:Choice>
  </mc:AlternateContent>
  <bookViews>
    <workbookView xWindow="-120" yWindow="-120" windowWidth="29040" windowHeight="1584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AJ26" i="1" l="1"/>
  <c r="AH26" i="1"/>
  <c r="AF26" i="1"/>
  <c r="AD26" i="1"/>
  <c r="AB26" i="1"/>
  <c r="Y26" i="1"/>
  <c r="AJ25" i="1"/>
  <c r="AH25" i="1"/>
  <c r="AF25" i="1"/>
  <c r="AD25" i="1"/>
  <c r="AB25" i="1"/>
  <c r="Y25" i="1"/>
  <c r="AJ24" i="1"/>
  <c r="AH24" i="1"/>
  <c r="AF24" i="1"/>
  <c r="AD24" i="1"/>
  <c r="AB24" i="1"/>
  <c r="Y24" i="1"/>
  <c r="P24" i="1"/>
  <c r="O24" i="1"/>
  <c r="AN24" i="1" s="1"/>
  <c r="AN25" i="1" s="1"/>
  <c r="M24" i="1"/>
  <c r="G24" i="1"/>
  <c r="AJ23" i="1"/>
  <c r="AH23" i="1"/>
  <c r="AF23" i="1"/>
  <c r="AD23" i="1"/>
  <c r="AB23" i="1"/>
  <c r="Y23" i="1"/>
  <c r="AJ22" i="1"/>
  <c r="AH22" i="1"/>
  <c r="AF22" i="1"/>
  <c r="AD22" i="1"/>
  <c r="AB22" i="1"/>
  <c r="Y22" i="1"/>
  <c r="AJ21" i="1"/>
  <c r="AH21" i="1"/>
  <c r="AF21" i="1"/>
  <c r="AD21" i="1"/>
  <c r="AB21" i="1"/>
  <c r="Y21" i="1"/>
  <c r="P21" i="1"/>
  <c r="O21" i="1"/>
  <c r="AN21" i="1" s="1"/>
  <c r="AN22" i="1" s="1"/>
  <c r="M21" i="1"/>
  <c r="N21" i="1" s="1"/>
  <c r="G21" i="1"/>
  <c r="AJ20" i="1"/>
  <c r="AH20" i="1"/>
  <c r="AF20" i="1"/>
  <c r="AD20" i="1"/>
  <c r="AB20" i="1"/>
  <c r="AJ19" i="1"/>
  <c r="AH19" i="1"/>
  <c r="AF19" i="1"/>
  <c r="AD19" i="1"/>
  <c r="AB19" i="1"/>
  <c r="Y19" i="1"/>
  <c r="AJ18" i="1"/>
  <c r="AH18" i="1"/>
  <c r="AF18" i="1"/>
  <c r="AD18" i="1"/>
  <c r="AB18" i="1"/>
  <c r="Y18" i="1"/>
  <c r="P18" i="1"/>
  <c r="O18" i="1"/>
  <c r="AN18" i="1" s="1"/>
  <c r="AN19" i="1" s="1"/>
  <c r="M18" i="1"/>
  <c r="G18" i="1"/>
  <c r="AJ17" i="1"/>
  <c r="AH17" i="1"/>
  <c r="AF17" i="1"/>
  <c r="AD17" i="1"/>
  <c r="AB17" i="1"/>
  <c r="AJ16" i="1"/>
  <c r="AH16" i="1"/>
  <c r="AF16" i="1"/>
  <c r="AD16" i="1"/>
  <c r="AB16" i="1"/>
  <c r="Y16" i="1"/>
  <c r="AJ15" i="1"/>
  <c r="AH15" i="1"/>
  <c r="AF15" i="1"/>
  <c r="AD15" i="1"/>
  <c r="AB15" i="1"/>
  <c r="Y15" i="1"/>
  <c r="P15" i="1"/>
  <c r="O15" i="1"/>
  <c r="AN15" i="1" s="1"/>
  <c r="AN16" i="1" s="1"/>
  <c r="M15" i="1"/>
  <c r="AK21" i="1" l="1"/>
  <c r="AK22" i="1" s="1"/>
  <c r="AK23" i="1" s="1"/>
  <c r="AK18" i="1"/>
  <c r="AK19" i="1" s="1"/>
  <c r="AK20" i="1" s="1"/>
  <c r="AL18" i="1" s="1"/>
  <c r="AN26" i="1"/>
  <c r="AO24" i="1" s="1"/>
  <c r="AP24" i="1" s="1"/>
  <c r="AN23" i="1"/>
  <c r="AO21" i="1" s="1"/>
  <c r="AP21" i="1" s="1"/>
  <c r="Q21" i="1"/>
  <c r="AN17" i="1"/>
  <c r="AO15" i="1" s="1"/>
  <c r="AP15" i="1" s="1"/>
  <c r="AN20" i="1"/>
  <c r="AO18" i="1" s="1"/>
  <c r="AP18" i="1" s="1"/>
  <c r="N24" i="1"/>
  <c r="Q24" i="1" s="1"/>
  <c r="AK15" i="1"/>
  <c r="AK16" i="1" s="1"/>
  <c r="AK17" i="1" s="1"/>
  <c r="AL15" i="1" s="1"/>
  <c r="AK24" i="1"/>
  <c r="AK25" i="1" s="1"/>
  <c r="AK26" i="1" s="1"/>
  <c r="N15" i="1"/>
  <c r="Q15" i="1" s="1"/>
  <c r="N18" i="1"/>
  <c r="Q18" i="1" s="1"/>
  <c r="AL21" i="1" l="1"/>
  <c r="AM21" i="1" s="1"/>
  <c r="AQ21" i="1" s="1"/>
  <c r="AM15" i="1"/>
  <c r="AQ15" i="1" s="1"/>
  <c r="AM18" i="1"/>
  <c r="AQ18" i="1" s="1"/>
  <c r="AL24" i="1"/>
  <c r="AM24" i="1" l="1"/>
  <c r="AQ24" i="1" s="1"/>
</calcChain>
</file>

<file path=xl/sharedStrings.xml><?xml version="1.0" encoding="utf-8"?>
<sst xmlns="http://schemas.openxmlformats.org/spreadsheetml/2006/main" count="278" uniqueCount="182">
  <si>
    <t>INSTITUTO DE FINANCIAMIENTO, PROMOCIÓN Y DESARROLLO DE IBAGUÉ - INFIBAGUÉ -</t>
  </si>
  <si>
    <t>CODIGO: FOR-GR-001</t>
  </si>
  <si>
    <t>VERSIÓN: 04</t>
  </si>
  <si>
    <t>MAPA DE RIESGOS Y OPORTUNIDADES POR PROCESO</t>
  </si>
  <si>
    <t>Vigente desde: 2023/05/04</t>
  </si>
  <si>
    <t>Página 1 de 1</t>
  </si>
  <si>
    <t>Proceso:</t>
  </si>
  <si>
    <t>GESTIÓN DE PROYECTOS DE PROMOCIÓN Y DESARROLLO</t>
  </si>
  <si>
    <t>Objetivo:</t>
  </si>
  <si>
    <t xml:space="preserve">Dirigir las actividades acompañamiento, formulación, asesoría, estructuración, ejecución y evaluación de los proyectos orientados al cumplimiento de la misión del Instituto, de forma consistente y lógica.
</t>
  </si>
  <si>
    <t>Responsable:</t>
  </si>
  <si>
    <t xml:space="preserve">DIRECTOR DE FINANCIAMIENTO, PROMOCIÓN Y DESARROLLO EMPRESARIAL </t>
  </si>
  <si>
    <t>EVALUACIÓN DE RIESGO</t>
  </si>
  <si>
    <t>TRATAMIENTO DEL RIESGO</t>
  </si>
  <si>
    <t>SEGUIMIENTO Y REVISIÓN</t>
  </si>
  <si>
    <t>Identificación del riesgo</t>
  </si>
  <si>
    <t>Analisis del riesgo</t>
  </si>
  <si>
    <t>Valoración del riesgo</t>
  </si>
  <si>
    <t>Opcion(es) de tratamiento</t>
  </si>
  <si>
    <t>Control(es)</t>
  </si>
  <si>
    <t>Atributos de eficiencia</t>
  </si>
  <si>
    <t>Atributos informativos</t>
  </si>
  <si>
    <t>Riesgo residual</t>
  </si>
  <si>
    <t>Indicador</t>
  </si>
  <si>
    <t>Plan(es) de tratamiento</t>
  </si>
  <si>
    <t>Responsable</t>
  </si>
  <si>
    <t>Fecha</t>
  </si>
  <si>
    <t>Descripción</t>
  </si>
  <si>
    <t>Referencia</t>
  </si>
  <si>
    <t>Actividad(es) / Punto(s) de Riesgo</t>
  </si>
  <si>
    <t>Factor(es) de Riesgo</t>
  </si>
  <si>
    <t>Area(s) de impacto</t>
  </si>
  <si>
    <t>Causa / Circunstancia inmediata</t>
  </si>
  <si>
    <t xml:space="preserve">Causa(s) Raíz </t>
  </si>
  <si>
    <t>Descripción del Riesgo</t>
  </si>
  <si>
    <t>Oportunidad(es)</t>
  </si>
  <si>
    <t>Tipo de riesgo</t>
  </si>
  <si>
    <t>Clasificación del riesgo</t>
  </si>
  <si>
    <t>Frecuencia de la actividad 
(por año)</t>
  </si>
  <si>
    <t>Afectación económica y/o reputacional</t>
  </si>
  <si>
    <t>Probabilidad inherente</t>
  </si>
  <si>
    <t>Impacto inherente</t>
  </si>
  <si>
    <t>Zona de riesgo inherente</t>
  </si>
  <si>
    <t>Opcion(es)</t>
  </si>
  <si>
    <t>¿Cuenta con seguro o póliza?</t>
  </si>
  <si>
    <t>Cobertura del seguro o la póliza</t>
  </si>
  <si>
    <t>No. control</t>
  </si>
  <si>
    <t>Acción</t>
  </si>
  <si>
    <t>Complemento</t>
  </si>
  <si>
    <t>Descripcion del control</t>
  </si>
  <si>
    <t>Evidencia(s) y/o soporte(s)</t>
  </si>
  <si>
    <t>Tipo de control</t>
  </si>
  <si>
    <t>Implementación</t>
  </si>
  <si>
    <t>Documentación</t>
  </si>
  <si>
    <t>Frecuencia</t>
  </si>
  <si>
    <t>Evidencia</t>
  </si>
  <si>
    <t>Probabilidad residual</t>
  </si>
  <si>
    <t>Impacto residual</t>
  </si>
  <si>
    <t>Zona de riesgo residual</t>
  </si>
  <si>
    <t xml:space="preserve">Denominación </t>
  </si>
  <si>
    <t>Resultado</t>
  </si>
  <si>
    <t>No. Plan de acción</t>
  </si>
  <si>
    <t>Recursos necesarios</t>
  </si>
  <si>
    <t xml:space="preserve">Fecha implementación </t>
  </si>
  <si>
    <t>Responsable(s)</t>
  </si>
  <si>
    <t>Estado</t>
  </si>
  <si>
    <t>R1</t>
  </si>
  <si>
    <t>Procesos</t>
  </si>
  <si>
    <t>Gestión</t>
  </si>
  <si>
    <t>Ejecución y administración de procesos</t>
  </si>
  <si>
    <t>Entre 24 a 500 veces</t>
  </si>
  <si>
    <t>Entre 100 y 500 SMLMV o fectación a nivel municipal/departamental</t>
  </si>
  <si>
    <t>Evitar</t>
  </si>
  <si>
    <t>No</t>
  </si>
  <si>
    <t xml:space="preserve">El Director de financiamiento, promoción y desarrollo empresarial </t>
  </si>
  <si>
    <t>Detectivo</t>
  </si>
  <si>
    <t>Manual</t>
  </si>
  <si>
    <t>Documentado</t>
  </si>
  <si>
    <t>Continua</t>
  </si>
  <si>
    <t>Con registro</t>
  </si>
  <si>
    <t>Jefe oficina gestion del riesgo</t>
  </si>
  <si>
    <t>Preventivo</t>
  </si>
  <si>
    <t>R2</t>
  </si>
  <si>
    <t xml:space="preserve">Realizar la gestión comercial de la entidad </t>
  </si>
  <si>
    <t>afectación económica y reputacional</t>
  </si>
  <si>
    <t>deficiencias en la presencia institucional, acciones de mejora que permitan la rentabilidad, el 
 beneficio Instituto — cliente, la fidelización de los clientes actuales y la captación 
 de nuevos clientes, en el entorno del modelo de operación y la normatividad vigente</t>
  </si>
  <si>
    <t>falta de personal para la gestión comercial</t>
  </si>
  <si>
    <t xml:space="preserve">1.Posicionamiento entre entidades pares, territoriales y nacionales.
2. Capacitación del personal 
3. Adquisición de nuevos conocimientos.  
4. Provisión de personal </t>
  </si>
  <si>
    <t xml:space="preserve">El Director de financiamiento, promoción y desarrollo empresarial en coordinación con la alta gerencia </t>
  </si>
  <si>
    <t xml:space="preserve">establecerán los mecanismo y estrategias para garantizar la gestión comercial de la entidad </t>
  </si>
  <si>
    <t>a través de la participación de diferentes espacios comerciales y alizanas estrategica con gremios y sectores productivos</t>
  </si>
  <si>
    <t xml:space="preserve">* Campañas en medios de comunicación 
* Publiaciones en redes 
* mesas de trabajo </t>
  </si>
  <si>
    <t>Aleatoria</t>
  </si>
  <si>
    <t xml:space="preserve">Contar con el área y/o profesional encargado de la gestión comercial </t>
  </si>
  <si>
    <t>Creación de un área y/o profesional que se encarge de la gestión comercial del portafolio de bienes y servicios</t>
  </si>
  <si>
    <t>tecnológicos
papelería 
humanos
financieros</t>
  </si>
  <si>
    <t xml:space="preserve">* Actas mesa de trabajo
* Acuerdos de consejo directivo
* Resoluciones
*manual de funciones </t>
  </si>
  <si>
    <t xml:space="preserve">Alta Gerencia </t>
  </si>
  <si>
    <t>En implementación</t>
  </si>
  <si>
    <t xml:space="preserve">La Alta Gerencia </t>
  </si>
  <si>
    <t xml:space="preserve">con el fin de mantener a sus usuarios y potenciales cliente informados sobre la oferta institucional  </t>
  </si>
  <si>
    <t xml:space="preserve">* Publicaciones en medios de comunicación y páginas web
* mesas de trabajo 
* asistencia a congresos y convocatorias de otras entidades
</t>
  </si>
  <si>
    <t>Sin documentar</t>
  </si>
  <si>
    <t xml:space="preserve">tecnológicos
papelería 
humanos
</t>
  </si>
  <si>
    <t>enero a diciembre de 2024</t>
  </si>
  <si>
    <t xml:space="preserve">* Reglas relativas a la administración del riesgo de mercado - Superintendencia financiera de colombia 
* Actas mesas de trabajo 
* Conceptos </t>
  </si>
  <si>
    <t xml:space="preserve">*Mesas de trabajo
* Estudio de cargas laborales
* Manual de funciones </t>
  </si>
  <si>
    <t>R3</t>
  </si>
  <si>
    <t>Realizar el análisis de la pre
factibilidad y factibilidad de
proyectos para el
financiamiento, promoción y
desarrollo territorial</t>
  </si>
  <si>
    <t>la  escasa generación de proyectos de financiamiento, promoción y
desarrollo territorial</t>
  </si>
  <si>
    <t>la falta de respaldo institucional o carencia de recursos y/o personal, que apoye los procesos de analisis de factibilidad de proyectos</t>
  </si>
  <si>
    <t xml:space="preserve">1. Alianzas estratégicas 
2. Mejora en la calificación de riesgos financieros
3. Referente de desarrollo a nivel regional 
 </t>
  </si>
  <si>
    <t>Entre 50 y 100 SMLMV o afectación con algunos usuarios</t>
  </si>
  <si>
    <t>Reducir</t>
  </si>
  <si>
    <t xml:space="preserve">El Director de financiamiento, promoción y desarrollo empresarial en coordinación con la Alta Gerencia </t>
  </si>
  <si>
    <t>*Correos enviados 
y/o mesas de trabajo
*Formato de creación de fondos especiales</t>
  </si>
  <si>
    <t>Realizará contratos interadministrativos para le ejecución de proyectos</t>
  </si>
  <si>
    <t xml:space="preserve">tecnológicos
papelería 
humanos
financieros
logísticos </t>
  </si>
  <si>
    <t xml:space="preserve">* Contratos 
* Mesas de trabajo 
</t>
  </si>
  <si>
    <t xml:space="preserve">Dirección de Financiamiento, Promoción y Desarrollo Empresarial 
Alta Gerencia 
Secretaría General </t>
  </si>
  <si>
    <t>El Director de financiamiento, promoción y desarrollo empresarial en coodinación con la Alta Gerencia</t>
  </si>
  <si>
    <t xml:space="preserve">realizará la gestiones y propondrá a la admnistración municipal la ejecución y/o administración de nuevos proyectos </t>
  </si>
  <si>
    <t xml:space="preserve">establecerán el mecanismo jurídico idóneo para implementar el cobro por administración de proyectos y/o comisiones por ejecución de actividades delegadas </t>
  </si>
  <si>
    <t xml:space="preserve">* comunicaciones internas y/o externas
*resoluciones y/o acuerdo de consejo directivo
</t>
  </si>
  <si>
    <t xml:space="preserve">buscarán la adopción de nuevos conocimientos para el análisis del mercado y de posibles clientes </t>
  </si>
  <si>
    <t xml:space="preserve">con el fin de fortalecer la oferta de bienes y servicios </t>
  </si>
  <si>
    <t xml:space="preserve">capacitar al talento humano de la entidad en análisis de prefactibilidad y factibilidad de proyectos </t>
  </si>
  <si>
    <t xml:space="preserve">* Mesas de trabajo
* comunicaciones internas 
* jornadas de capacitación </t>
  </si>
  <si>
    <t xml:space="preserve">Dirección de Financiamiento, Promoción y Desarrollo Empresarial 
Alta Gerencia 
Dirección Administrativa - Grupo de Gestión Humana </t>
  </si>
  <si>
    <t>R4</t>
  </si>
  <si>
    <t xml:space="preserve">Impacto negativo por cambios normativos externos </t>
  </si>
  <si>
    <t>Evento externo</t>
  </si>
  <si>
    <t>efecto dañoso</t>
  </si>
  <si>
    <t xml:space="preserve">cambio de normatividad nacional relacionada con Institutos de fomento para restringir o endurecer requisitos </t>
  </si>
  <si>
    <t xml:space="preserve"> que esto afecta el desarrollo de la misionalidad de la entidad </t>
  </si>
  <si>
    <t xml:space="preserve">1. Alcanzar la calificación que permita la vigilancia por parte de la Superfinanciera. 
2. Asociaciones estratégicas.
3. Nuevas líneas de negocio.
 </t>
  </si>
  <si>
    <t>Daños a activos fijos/eventos externos</t>
  </si>
  <si>
    <t>Entre 3 a 24 veces</t>
  </si>
  <si>
    <t>Aceptar</t>
  </si>
  <si>
    <t>Director de financiamiento, promoción y desarrollo empresarial y su equipo de trabajo</t>
  </si>
  <si>
    <t xml:space="preserve">Asistir a convocatoria ASOINFIS </t>
  </si>
  <si>
    <t xml:space="preserve">con el fin de mantener actualizado normativamente y los potenciales cambios que puedan ocurrir en la normatividad que rige a los Infi </t>
  </si>
  <si>
    <t xml:space="preserve">* Convocatorias ASOINFIS 
* Registros fotográficos y de asistencia </t>
  </si>
  <si>
    <t>Automático</t>
  </si>
  <si>
    <t xml:space="preserve">N° de asistencias a convocatoria Asoinfis / total de convocatorias 
</t>
  </si>
  <si>
    <t xml:space="preserve">*Mesas de trabajo.
* Campañas de promoción
*registro fotográfico y de asistencia </t>
  </si>
  <si>
    <t xml:space="preserve">Dirección de Financiamiento, Promoción y Desarrollo Empresarial 
Alta Gerencia 
 </t>
  </si>
  <si>
    <t xml:space="preserve">Director de financiamiento, promoción y desarrollo empresarial </t>
  </si>
  <si>
    <t xml:space="preserve"> solicitará periódicamente retroalimentación sobre actualización de disposiciones normativas y marco estratégico de los Infis </t>
  </si>
  <si>
    <t xml:space="preserve">a través de fuentes de información como: Superintendencia Financiera, ASOINFIS, Congreso de la República, entre otros. </t>
  </si>
  <si>
    <t xml:space="preserve">* Mesas de trabajo
*Comunicacines internas y externas 
* matriz de aspectos legales actualizada </t>
  </si>
  <si>
    <t xml:space="preserve">adopción de estrategias marco establecidas en los consejos directivos de ASOINFIS para el fortalecimiento del Instituto </t>
  </si>
  <si>
    <t xml:space="preserve">*Mesas de trabajo.
* Actos administrativos 
 * Comunicaciones internas y externas  </t>
  </si>
  <si>
    <t xml:space="preserve">gestionará la transferencia de conocimiento y participación basada en experiencias exitosas con otros INFIS </t>
  </si>
  <si>
    <t xml:space="preserve"> para el fortalecmiento y competitividad de la entidad</t>
  </si>
  <si>
    <t>* registros de asistencia
* reigstros fotográficos 
* participación en foros, congresos, consejos de ASOINFIS</t>
  </si>
  <si>
    <t xml:space="preserve">Realizará la gestión e implementación de fondos especiales </t>
  </si>
  <si>
    <t>con entidades públicas y/o privadas para la administración y ejecución de proyectos</t>
  </si>
  <si>
    <t>para el incremento de recursos propios y posicionamiento de la Entidad</t>
  </si>
  <si>
    <t>* registros de asistencia
* reigstros fotográficos  
*Manual SARM</t>
  </si>
  <si>
    <t>* Mesas de trabajo
*Comunicacines internas y externas 
* Actas y registro fotográfico 
*Manual SARM</t>
  </si>
  <si>
    <t>En ejecución</t>
  </si>
  <si>
    <t xml:space="preserve">Realizará la oferta y promoción del portafolio de servicios de la entidad con el fin de fidelizar y captar nuevos mercados y clientes, buscando el fortalecimiento de la entidad </t>
  </si>
  <si>
    <t xml:space="preserve">realiza a través de las diferentes áreas la divulgación de los servicios prestados por la entidad </t>
  </si>
  <si>
    <t xml:space="preserve">Director de financiamiento , promoción y desarrollo empresarial / Alta Gerencia </t>
  </si>
  <si>
    <t>Realizar un estudio de cargas laborales para determinar la viabilidad de la reasignación de la función de gestión comercial y sus conexas y/o vinculación de nuevo personal y/o cambio de estrategia en la gestión comercial en concordancia con lo establecido por los manuales de administración de riesgo de mercado</t>
  </si>
  <si>
    <t xml:space="preserve">incuplimiento del sistema integrado de gestión </t>
  </si>
  <si>
    <t>deficiencias en la asignacion de responsabilidades, actividades de los procesos en relación a la operación de proyectos</t>
  </si>
  <si>
    <t xml:space="preserve">1. Mayor efeciencia y cumplimiento del sig y siar
2. Mayor eficiencia en procesos 
</t>
  </si>
  <si>
    <t xml:space="preserve">Revisión de los documentos del sistema integrado de gestión, adoptando las funciones y responsabilidades del proceso. </t>
  </si>
  <si>
    <t>mesas de trabajo con el área de planeación y la oficina de gestión de riesgo</t>
  </si>
  <si>
    <t xml:space="preserve">Procesos y procedimientos actualizados, según las directrices de planeación </t>
  </si>
  <si>
    <t xml:space="preserve">Meas de trabajo, Comité Institucional </t>
  </si>
  <si>
    <t xml:space="preserve">Humanos </t>
  </si>
  <si>
    <t>enero a diciembre de 2025</t>
  </si>
  <si>
    <t>abril a diciembre de 2025</t>
  </si>
  <si>
    <t xml:space="preserve">Efecto dañoso por incumplimiento al sistema integrado de gestión y sistema integrado de riesgos dado a la deficiencias en la asignacion de responsabilidades, actividades de los procesos en relación a la operación de proyectos. </t>
  </si>
  <si>
    <t xml:space="preserve">Realizar mesas de trabajo conjuntas con Planeación, Dirección Operativa y Oficina de Riesgos para establecer las responsabilidades y roles en relación a la ejecución de los proyectos del Instituto </t>
  </si>
  <si>
    <t xml:space="preserve">Director de financiamiento , promoción y desarrollo empresarial, Jefe de oficina de Planeación y Riesgos y Director Operativo. </t>
  </si>
  <si>
    <t>Terminado</t>
  </si>
  <si>
    <t>Realizar la verificación y análisis de los requisitos establecidos por la superintendencia financiera de Colombia respecto al Front Office y al Back Office en el marco de las reglas de administración del riesgo de mercado</t>
  </si>
  <si>
    <t xml:space="preserve">Total nuevos proyectos ejecutados / Total  nuevos proyectos *100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</si>
</sst>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3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6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textRotation="90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textRotation="90" wrapText="1"/>
    </xf>
    <xf numFmtId="9" fontId="1" fillId="6" borderId="4" xfId="0" applyNumberFormat="1" applyFont="1" applyFill="1" applyBorder="1" applyAlignment="1">
      <alignment horizontal="center" vertical="center" wrapText="1"/>
    </xf>
    <xf numFmtId="9" fontId="1" fillId="6" borderId="34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6" borderId="24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textRotation="90" wrapText="1"/>
    </xf>
    <xf numFmtId="9" fontId="1" fillId="6" borderId="24" xfId="0" applyNumberFormat="1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3" xfId="0" applyFont="1" applyFill="1" applyBorder="1"/>
    <xf numFmtId="0" fontId="1" fillId="0" borderId="43" xfId="0" applyFont="1" applyFill="1" applyBorder="1"/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8" xfId="0" applyFont="1" applyBorder="1"/>
    <xf numFmtId="9" fontId="1" fillId="0" borderId="33" xfId="0" applyNumberFormat="1" applyFont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2" fillId="0" borderId="35" xfId="0" applyFont="1" applyBorder="1"/>
    <xf numFmtId="0" fontId="2" fillId="0" borderId="37" xfId="0" applyFont="1" applyBorder="1"/>
    <xf numFmtId="9" fontId="1" fillId="6" borderId="33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1" xfId="0" applyFont="1" applyFill="1" applyBorder="1"/>
    <xf numFmtId="0" fontId="12" fillId="0" borderId="4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31" xfId="0" applyFont="1" applyBorder="1"/>
    <xf numFmtId="0" fontId="8" fillId="4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9" fillId="4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9" fillId="4" borderId="28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11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9" fillId="4" borderId="2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</cellXfs>
  <cellStyles count="1">
    <cellStyle name="Normal" xfId="0" builtinId="0"/>
  </cellStyles>
  <dxfs count="10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76200</xdr:rowOff>
    </xdr:from>
    <xdr:ext cx="3181350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tabSelected="1" zoomScale="70" zoomScaleNormal="70" workbookViewId="0">
      <selection activeCell="D6" sqref="D6:BC6"/>
    </sheetView>
  </sheetViews>
  <sheetFormatPr baseColWidth="10" defaultColWidth="14.42578125" defaultRowHeight="15" customHeight="1" x14ac:dyDescent="0.25"/>
  <cols>
    <col min="1" max="1" width="10.85546875" customWidth="1"/>
    <col min="2" max="2" width="26.28515625" customWidth="1"/>
    <col min="3" max="3" width="16.28515625" customWidth="1"/>
    <col min="4" max="4" width="16.140625" customWidth="1"/>
    <col min="5" max="5" width="19" customWidth="1"/>
    <col min="6" max="6" width="20.140625" customWidth="1"/>
    <col min="7" max="7" width="34.5703125" customWidth="1"/>
    <col min="8" max="8" width="24.85546875" customWidth="1"/>
    <col min="9" max="9" width="13.42578125" customWidth="1"/>
    <col min="10" max="10" width="17" customWidth="1"/>
    <col min="11" max="11" width="15.85546875" customWidth="1"/>
    <col min="12" max="12" width="18.42578125" customWidth="1"/>
    <col min="13" max="13" width="7.7109375" customWidth="1"/>
    <col min="14" max="14" width="10.42578125" customWidth="1"/>
    <col min="15" max="15" width="8.140625" customWidth="1"/>
    <col min="16" max="16" width="11.42578125" customWidth="1"/>
    <col min="17" max="18" width="14.28515625" customWidth="1"/>
    <col min="19" max="20" width="12.140625" customWidth="1"/>
    <col min="21" max="21" width="10.85546875" customWidth="1"/>
    <col min="22" max="22" width="28.140625" customWidth="1"/>
    <col min="23" max="23" width="46.42578125" customWidth="1"/>
    <col min="24" max="24" width="31.7109375" customWidth="1"/>
    <col min="25" max="25" width="44.7109375" customWidth="1"/>
    <col min="26" max="26" width="44.42578125" customWidth="1"/>
    <col min="27" max="27" width="9.140625" customWidth="1"/>
    <col min="28" max="28" width="4.85546875" hidden="1" customWidth="1"/>
    <col min="29" max="29" width="9.42578125" customWidth="1"/>
    <col min="30" max="30" width="9.42578125" hidden="1" customWidth="1"/>
    <col min="31" max="31" width="9.42578125" customWidth="1"/>
    <col min="32" max="32" width="9.42578125" hidden="1" customWidth="1"/>
    <col min="33" max="33" width="9.42578125" customWidth="1"/>
    <col min="34" max="34" width="9.42578125" hidden="1" customWidth="1"/>
    <col min="35" max="35" width="9.42578125" customWidth="1"/>
    <col min="36" max="36" width="5.140625" hidden="1" customWidth="1"/>
    <col min="37" max="37" width="10.85546875" hidden="1" customWidth="1"/>
    <col min="38" max="38" width="11.140625" customWidth="1"/>
    <col min="39" max="39" width="10.85546875" customWidth="1"/>
    <col min="40" max="40" width="10.85546875" hidden="1" customWidth="1"/>
    <col min="41" max="41" width="11.140625" customWidth="1"/>
    <col min="42" max="42" width="18.28515625" customWidth="1"/>
    <col min="43" max="43" width="20.42578125" customWidth="1"/>
    <col min="44" max="44" width="18.42578125" customWidth="1"/>
    <col min="45" max="45" width="15.42578125" customWidth="1"/>
    <col min="46" max="46" width="10.85546875" customWidth="1"/>
    <col min="47" max="47" width="38.42578125" customWidth="1"/>
    <col min="48" max="48" width="18.42578125" customWidth="1"/>
    <col min="49" max="49" width="21.140625" customWidth="1"/>
    <col min="50" max="50" width="27.7109375" customWidth="1"/>
    <col min="51" max="51" width="34" customWidth="1"/>
    <col min="52" max="52" width="17" customWidth="1"/>
    <col min="53" max="53" width="20.42578125" customWidth="1"/>
    <col min="54" max="54" width="16.28515625" customWidth="1"/>
    <col min="55" max="55" width="47.42578125" customWidth="1"/>
  </cols>
  <sheetData>
    <row r="1" spans="1:55" ht="31.5" customHeight="1" x14ac:dyDescent="0.25">
      <c r="A1" s="67"/>
      <c r="B1" s="68"/>
      <c r="C1" s="68"/>
      <c r="D1" s="69"/>
      <c r="E1" s="75" t="s">
        <v>0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9"/>
      <c r="BC1" s="1" t="s">
        <v>1</v>
      </c>
    </row>
    <row r="2" spans="1:55" ht="31.5" customHeight="1" x14ac:dyDescent="0.25">
      <c r="A2" s="58"/>
      <c r="B2" s="70"/>
      <c r="C2" s="70"/>
      <c r="D2" s="71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4"/>
      <c r="BC2" s="3" t="s">
        <v>2</v>
      </c>
    </row>
    <row r="3" spans="1:55" ht="31.5" customHeight="1" x14ac:dyDescent="0.25">
      <c r="A3" s="58"/>
      <c r="B3" s="70"/>
      <c r="C3" s="70"/>
      <c r="D3" s="71"/>
      <c r="E3" s="76" t="s">
        <v>3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9"/>
      <c r="BC3" s="1" t="s">
        <v>4</v>
      </c>
    </row>
    <row r="4" spans="1:55" ht="31.5" customHeight="1" x14ac:dyDescent="0.25">
      <c r="A4" s="72"/>
      <c r="B4" s="73"/>
      <c r="C4" s="73"/>
      <c r="D4" s="74"/>
      <c r="E4" s="72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4"/>
      <c r="BC4" s="3" t="s">
        <v>5</v>
      </c>
    </row>
    <row r="5" spans="1:55" ht="9" customHeight="1" x14ac:dyDescent="0.35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ht="22.5" customHeight="1" x14ac:dyDescent="0.25">
      <c r="A6" s="77" t="s">
        <v>6</v>
      </c>
      <c r="B6" s="78"/>
      <c r="C6" s="79"/>
      <c r="D6" s="80" t="s">
        <v>7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9"/>
    </row>
    <row r="7" spans="1:55" ht="9" customHeight="1" x14ac:dyDescent="0.35">
      <c r="A7" s="6"/>
      <c r="B7" s="7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ht="43.5" customHeight="1" x14ac:dyDescent="0.25">
      <c r="A8" s="77" t="s">
        <v>8</v>
      </c>
      <c r="B8" s="78"/>
      <c r="C8" s="79"/>
      <c r="D8" s="80" t="s">
        <v>9</v>
      </c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9"/>
    </row>
    <row r="9" spans="1:55" ht="9" customHeight="1" x14ac:dyDescent="0.35">
      <c r="A9" s="6"/>
      <c r="B9" s="7"/>
      <c r="C9" s="7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25.5" customHeight="1" x14ac:dyDescent="0.25">
      <c r="A10" s="77" t="s">
        <v>10</v>
      </c>
      <c r="B10" s="78"/>
      <c r="C10" s="79"/>
      <c r="D10" s="80" t="s">
        <v>11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9"/>
    </row>
    <row r="11" spans="1:55" ht="9" customHeight="1" thickBot="1" x14ac:dyDescent="0.4">
      <c r="A11" s="6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ht="34.5" customHeight="1" thickBot="1" x14ac:dyDescent="0.3">
      <c r="A12" s="88" t="s">
        <v>12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  <c r="R12" s="89" t="s">
        <v>13</v>
      </c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3"/>
      <c r="BA12" s="90" t="s">
        <v>14</v>
      </c>
      <c r="BB12" s="61"/>
      <c r="BC12" s="62"/>
    </row>
    <row r="13" spans="1:55" ht="42" customHeight="1" x14ac:dyDescent="0.25">
      <c r="A13" s="60" t="s">
        <v>15</v>
      </c>
      <c r="B13" s="61"/>
      <c r="C13" s="61"/>
      <c r="D13" s="61"/>
      <c r="E13" s="61"/>
      <c r="F13" s="61"/>
      <c r="G13" s="62"/>
      <c r="H13" s="60" t="s">
        <v>16</v>
      </c>
      <c r="I13" s="61"/>
      <c r="J13" s="61"/>
      <c r="K13" s="61"/>
      <c r="L13" s="62"/>
      <c r="M13" s="60" t="s">
        <v>17</v>
      </c>
      <c r="N13" s="61"/>
      <c r="O13" s="61"/>
      <c r="P13" s="61"/>
      <c r="Q13" s="62"/>
      <c r="R13" s="60" t="s">
        <v>18</v>
      </c>
      <c r="S13" s="61"/>
      <c r="T13" s="62"/>
      <c r="U13" s="60" t="s">
        <v>19</v>
      </c>
      <c r="V13" s="61"/>
      <c r="W13" s="61"/>
      <c r="X13" s="61"/>
      <c r="Y13" s="61"/>
      <c r="Z13" s="62"/>
      <c r="AA13" s="81" t="s">
        <v>20</v>
      </c>
      <c r="AB13" s="82"/>
      <c r="AC13" s="82"/>
      <c r="AD13" s="83"/>
      <c r="AE13" s="81" t="s">
        <v>21</v>
      </c>
      <c r="AF13" s="82"/>
      <c r="AG13" s="82"/>
      <c r="AH13" s="82"/>
      <c r="AI13" s="82"/>
      <c r="AJ13" s="83"/>
      <c r="AK13" s="60" t="s">
        <v>22</v>
      </c>
      <c r="AL13" s="61"/>
      <c r="AM13" s="61"/>
      <c r="AN13" s="61"/>
      <c r="AO13" s="61"/>
      <c r="AP13" s="61"/>
      <c r="AQ13" s="62"/>
      <c r="AR13" s="81" t="s">
        <v>23</v>
      </c>
      <c r="AS13" s="83"/>
      <c r="AT13" s="81" t="s">
        <v>24</v>
      </c>
      <c r="AU13" s="82"/>
      <c r="AV13" s="82"/>
      <c r="AW13" s="82"/>
      <c r="AX13" s="82"/>
      <c r="AY13" s="82"/>
      <c r="AZ13" s="83"/>
      <c r="BA13" s="84" t="s">
        <v>25</v>
      </c>
      <c r="BB13" s="86" t="s">
        <v>26</v>
      </c>
      <c r="BC13" s="87" t="s">
        <v>27</v>
      </c>
    </row>
    <row r="14" spans="1:55" ht="112.5" customHeight="1" thickBot="1" x14ac:dyDescent="0.3">
      <c r="A14" s="11" t="s">
        <v>28</v>
      </c>
      <c r="B14" s="12" t="s">
        <v>29</v>
      </c>
      <c r="C14" s="12" t="s">
        <v>30</v>
      </c>
      <c r="D14" s="12" t="s">
        <v>31</v>
      </c>
      <c r="E14" s="12" t="s">
        <v>32</v>
      </c>
      <c r="F14" s="12" t="s">
        <v>33</v>
      </c>
      <c r="G14" s="13" t="s">
        <v>34</v>
      </c>
      <c r="H14" s="14" t="s">
        <v>35</v>
      </c>
      <c r="I14" s="12" t="s">
        <v>36</v>
      </c>
      <c r="J14" s="12" t="s">
        <v>37</v>
      </c>
      <c r="K14" s="12" t="s">
        <v>38</v>
      </c>
      <c r="L14" s="13" t="s">
        <v>39</v>
      </c>
      <c r="M14" s="63" t="s">
        <v>40</v>
      </c>
      <c r="N14" s="64"/>
      <c r="O14" s="65" t="s">
        <v>41</v>
      </c>
      <c r="P14" s="64"/>
      <c r="Q14" s="13" t="s">
        <v>42</v>
      </c>
      <c r="R14" s="14" t="s">
        <v>43</v>
      </c>
      <c r="S14" s="12" t="s">
        <v>44</v>
      </c>
      <c r="T14" s="13" t="s">
        <v>45</v>
      </c>
      <c r="U14" s="11" t="s">
        <v>46</v>
      </c>
      <c r="V14" s="15" t="s">
        <v>25</v>
      </c>
      <c r="W14" s="12" t="s">
        <v>47</v>
      </c>
      <c r="X14" s="12" t="s">
        <v>48</v>
      </c>
      <c r="Y14" s="12" t="s">
        <v>49</v>
      </c>
      <c r="Z14" s="13" t="s">
        <v>50</v>
      </c>
      <c r="AA14" s="11" t="s">
        <v>51</v>
      </c>
      <c r="AB14" s="16"/>
      <c r="AC14" s="16" t="s">
        <v>52</v>
      </c>
      <c r="AD14" s="17"/>
      <c r="AE14" s="11" t="s">
        <v>53</v>
      </c>
      <c r="AF14" s="16"/>
      <c r="AG14" s="16" t="s">
        <v>54</v>
      </c>
      <c r="AH14" s="16"/>
      <c r="AI14" s="16" t="s">
        <v>55</v>
      </c>
      <c r="AJ14" s="18"/>
      <c r="AK14" s="14"/>
      <c r="AL14" s="65" t="s">
        <v>56</v>
      </c>
      <c r="AM14" s="64"/>
      <c r="AN14" s="12"/>
      <c r="AO14" s="65" t="s">
        <v>57</v>
      </c>
      <c r="AP14" s="64"/>
      <c r="AQ14" s="13" t="s">
        <v>58</v>
      </c>
      <c r="AR14" s="14" t="s">
        <v>59</v>
      </c>
      <c r="AS14" s="13" t="s">
        <v>60</v>
      </c>
      <c r="AT14" s="11" t="s">
        <v>61</v>
      </c>
      <c r="AU14" s="12" t="s">
        <v>27</v>
      </c>
      <c r="AV14" s="12" t="s">
        <v>62</v>
      </c>
      <c r="AW14" s="12" t="s">
        <v>63</v>
      </c>
      <c r="AX14" s="12" t="s">
        <v>50</v>
      </c>
      <c r="AY14" s="12" t="s">
        <v>64</v>
      </c>
      <c r="AZ14" s="13" t="s">
        <v>65</v>
      </c>
      <c r="BA14" s="85"/>
      <c r="BB14" s="59"/>
      <c r="BC14" s="58"/>
    </row>
    <row r="15" spans="1:55" ht="173.25" customHeight="1" thickBot="1" x14ac:dyDescent="0.3">
      <c r="A15" s="47" t="s">
        <v>66</v>
      </c>
      <c r="B15" s="43" t="s">
        <v>176</v>
      </c>
      <c r="C15" s="43" t="s">
        <v>67</v>
      </c>
      <c r="D15" s="43" t="s">
        <v>132</v>
      </c>
      <c r="E15" s="43" t="s">
        <v>166</v>
      </c>
      <c r="F15" s="43" t="s">
        <v>167</v>
      </c>
      <c r="G15" s="43" t="str">
        <f>+IF(OR(D15&lt;&gt;"",E15&lt;&gt;"",F15&lt;&gt;""),CONCATENATE("Posibilidad de ",D15," por ",E15," debido a ",F15),"")</f>
        <v>Posibilidad de efecto dañoso por incuplimiento del sistema integrado de gestión  debido a deficiencias en la asignacion de responsabilidades, actividades de los procesos en relación a la operación de proyectos</v>
      </c>
      <c r="H15" s="43" t="s">
        <v>168</v>
      </c>
      <c r="I15" s="43" t="s">
        <v>68</v>
      </c>
      <c r="J15" s="43" t="s">
        <v>69</v>
      </c>
      <c r="K15" s="43" t="s">
        <v>70</v>
      </c>
      <c r="L15" s="43" t="s">
        <v>112</v>
      </c>
      <c r="M15" s="50">
        <f>+IF(K15="Máximo 2 veces",0.2,IF(K15="Entre 3 a 24 veces",0.4,IF(K15="Entre 24 a 500 veces",0.6,IF(K15="Entre 500 a 5000 veces",0.8,IF(K15="Mas de 5000 veces",1,"")))))</f>
        <v>0.6</v>
      </c>
      <c r="N15" s="43" t="str">
        <f>+IF(M15="","",IF(M15&gt;0.8,"Muy Alta",IF(AND(M15&lt;=0.8,M15&gt;0.6),"Alta",IF(AND(M15&lt;=0.6,M15&gt;0.4),"Media",IF(AND(M15&lt;=0.4,M15&gt;0.2),"Baja","Muy Baja")))))</f>
        <v>Media</v>
      </c>
      <c r="O15" s="50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0.6</v>
      </c>
      <c r="P15" s="46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Moderado</v>
      </c>
      <c r="Q15" s="43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43" t="s">
        <v>113</v>
      </c>
      <c r="S15" s="43" t="s">
        <v>73</v>
      </c>
      <c r="T15" s="46">
        <v>0</v>
      </c>
      <c r="U15" s="19">
        <v>1</v>
      </c>
      <c r="V15" s="20" t="s">
        <v>74</v>
      </c>
      <c r="W15" s="21" t="s">
        <v>169</v>
      </c>
      <c r="X15" s="21"/>
      <c r="Y15" s="21" t="str">
        <f t="shared" ref="Y15:Y19" si="0">CONCATENATE(V15,W15,X15)</f>
        <v xml:space="preserve">El Director de financiamiento, promoción y desarrollo empresarial Revisión de los documentos del sistema integrado de gestión, adoptando las funciones y responsabilidades del proceso. </v>
      </c>
      <c r="Z15" s="21" t="s">
        <v>170</v>
      </c>
      <c r="AA15" s="22" t="s">
        <v>75</v>
      </c>
      <c r="AB15" s="23">
        <f t="shared" ref="AB15:AB26" si="1">+IF(AA15="","",IF(AA15="Preventivo",0.25,IF(AA15="Detectivo",0.15,IF(AA15="Correctivo",0.1,))))</f>
        <v>0.15</v>
      </c>
      <c r="AC15" s="22" t="s">
        <v>76</v>
      </c>
      <c r="AD15" s="24">
        <f t="shared" ref="AD15:AD26" si="2">+IF(AC15="","",IF(AC15="Automático",0.25,IF(AC15="Manual",0.15)))</f>
        <v>0.15</v>
      </c>
      <c r="AE15" s="22" t="s">
        <v>77</v>
      </c>
      <c r="AF15" s="24">
        <f t="shared" ref="AF15:AF26" si="3">+IF(AE15="","",IF(AE15="Documentado",0.5,IF(AE15="Sin documentar",0)))</f>
        <v>0.5</v>
      </c>
      <c r="AG15" s="22" t="s">
        <v>78</v>
      </c>
      <c r="AH15" s="24">
        <f t="shared" ref="AH15:AH26" si="4">+IF(AG15="","",IF(AG15="Continua",0.1,IF(AG15="Aleatoria",0.05)))</f>
        <v>0.1</v>
      </c>
      <c r="AI15" s="22" t="s">
        <v>79</v>
      </c>
      <c r="AJ15" s="24">
        <f t="shared" ref="AJ15:AJ26" si="5">+IF(AI15="","",IF(AI15="Con registro",0.05,IF(AI15="Sin registro",0)))</f>
        <v>0.05</v>
      </c>
      <c r="AK15" s="24">
        <f>+IF(AA15="Preventivo",M15-(SUM(AB15,AD15)*M15),IF(AA15="Detectivo",M15-(SUM(AB15,AD15)*M15),M15))</f>
        <v>0.42</v>
      </c>
      <c r="AL15" s="50">
        <f>+IF(M15="","",MIN(AK15:AK17))</f>
        <v>0.1764</v>
      </c>
      <c r="AM15" s="43" t="str">
        <f>+IF(AL15="","",IF(AL15&gt;0.8,"Muy Alta",IF(AND(AL15&lt;=0.8,AL15&gt;0.6),"Alta",IF(AND(AL15&lt;=0.6,AL15&gt;0.4),"Media",IF(AND(AL15&lt;=0.4,AL15&gt;0.2),"Baja","Muy Baja")))))</f>
        <v>Muy Baja</v>
      </c>
      <c r="AN15" s="24">
        <f>+IF(AA15="Correctivo",O15-(SUM(AB15,AD15)*O15),O15)</f>
        <v>0.6</v>
      </c>
      <c r="AO15" s="50">
        <f>+IF($L$15="","",MIN(AN16:AN17))</f>
        <v>0.6</v>
      </c>
      <c r="AP15" s="46" t="str">
        <f>+IF(AO15="","",IF(AO15&gt;0.8,"Catastrófico",IF(AND(AO15&lt;=0.8,AO15&gt;0.6),"Mayor",IF(AND(AO15&lt;=0.6,AO15&gt;0.4),"Moderado",IF(AND(AO15&lt;=0.4,AO15&gt;0.2),"Menor","Leve")))))</f>
        <v>Moderado</v>
      </c>
      <c r="AQ15" s="43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Moderado</v>
      </c>
      <c r="AR15" s="43" t="s">
        <v>171</v>
      </c>
      <c r="AS15" s="46">
        <v>0</v>
      </c>
      <c r="AT15" s="19">
        <v>1</v>
      </c>
      <c r="AU15" s="21" t="s">
        <v>177</v>
      </c>
      <c r="AV15" s="21" t="s">
        <v>173</v>
      </c>
      <c r="AW15" s="21" t="s">
        <v>174</v>
      </c>
      <c r="AX15" s="21" t="s">
        <v>172</v>
      </c>
      <c r="AY15" s="25" t="s">
        <v>178</v>
      </c>
      <c r="AZ15" s="21" t="s">
        <v>161</v>
      </c>
      <c r="BA15" s="43" t="s">
        <v>80</v>
      </c>
      <c r="BB15" s="51">
        <v>45791</v>
      </c>
      <c r="BC15" s="54"/>
    </row>
    <row r="16" spans="1:55" ht="117" customHeight="1" thickBot="1" x14ac:dyDescent="0.3">
      <c r="A16" s="48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27">
        <v>2</v>
      </c>
      <c r="V16" s="20"/>
      <c r="W16" s="28"/>
      <c r="X16" s="28"/>
      <c r="Y16" s="28" t="str">
        <f t="shared" si="0"/>
        <v/>
      </c>
      <c r="Z16" s="28"/>
      <c r="AA16" s="29" t="s">
        <v>75</v>
      </c>
      <c r="AB16" s="23">
        <f t="shared" si="1"/>
        <v>0.15</v>
      </c>
      <c r="AC16" s="29" t="s">
        <v>76</v>
      </c>
      <c r="AD16" s="23">
        <f t="shared" si="2"/>
        <v>0.15</v>
      </c>
      <c r="AE16" s="29" t="s">
        <v>77</v>
      </c>
      <c r="AF16" s="23">
        <f t="shared" si="3"/>
        <v>0.5</v>
      </c>
      <c r="AG16" s="29" t="s">
        <v>78</v>
      </c>
      <c r="AH16" s="23">
        <f t="shared" si="4"/>
        <v>0.1</v>
      </c>
      <c r="AI16" s="29" t="s">
        <v>79</v>
      </c>
      <c r="AJ16" s="23">
        <f t="shared" si="5"/>
        <v>0.05</v>
      </c>
      <c r="AK16" s="24">
        <f t="shared" ref="AK16:AK17" si="6">+IF(AA16="Preventivo",AK15-(SUM(AB16,AD16)*AK15),IF(AA16="Detectivo",AK15-(SUM(AB16,AD16)*AK15),AK15))</f>
        <v>0.29399999999999998</v>
      </c>
      <c r="AL16" s="44"/>
      <c r="AM16" s="44"/>
      <c r="AN16" s="24">
        <f t="shared" ref="AN16:AN17" si="7">+IF(AA16="Correctivo",AN15-(SUM(AB16,AD16)*AN15),AN15)</f>
        <v>0.6</v>
      </c>
      <c r="AO16" s="44"/>
      <c r="AP16" s="44"/>
      <c r="AQ16" s="44"/>
      <c r="AR16" s="44"/>
      <c r="AS16" s="44"/>
      <c r="AT16" s="27">
        <v>2</v>
      </c>
      <c r="AU16" s="28"/>
      <c r="AV16" s="21"/>
      <c r="AW16" s="21"/>
      <c r="AX16" s="28"/>
      <c r="AY16" s="25"/>
      <c r="AZ16" s="28"/>
      <c r="BA16" s="44"/>
      <c r="BB16" s="58"/>
      <c r="BC16" s="55"/>
    </row>
    <row r="17" spans="1:55" ht="126" customHeight="1" thickBot="1" x14ac:dyDescent="0.3">
      <c r="A17" s="49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30">
        <v>3</v>
      </c>
      <c r="V17" s="20"/>
      <c r="W17" s="28"/>
      <c r="X17" s="31"/>
      <c r="Y17" s="28"/>
      <c r="Z17" s="32"/>
      <c r="AA17" s="33" t="s">
        <v>81</v>
      </c>
      <c r="AB17" s="34">
        <f t="shared" si="1"/>
        <v>0.25</v>
      </c>
      <c r="AC17" s="33" t="s">
        <v>76</v>
      </c>
      <c r="AD17" s="34">
        <f t="shared" si="2"/>
        <v>0.15</v>
      </c>
      <c r="AE17" s="33" t="s">
        <v>77</v>
      </c>
      <c r="AF17" s="34">
        <f t="shared" si="3"/>
        <v>0.5</v>
      </c>
      <c r="AG17" s="33" t="s">
        <v>78</v>
      </c>
      <c r="AH17" s="34">
        <f t="shared" si="4"/>
        <v>0.1</v>
      </c>
      <c r="AI17" s="33" t="s">
        <v>79</v>
      </c>
      <c r="AJ17" s="34">
        <f t="shared" si="5"/>
        <v>0.05</v>
      </c>
      <c r="AK17" s="24">
        <f t="shared" si="6"/>
        <v>0.1764</v>
      </c>
      <c r="AL17" s="45"/>
      <c r="AM17" s="45"/>
      <c r="AN17" s="24">
        <f t="shared" si="7"/>
        <v>0.6</v>
      </c>
      <c r="AO17" s="45"/>
      <c r="AP17" s="45"/>
      <c r="AQ17" s="45"/>
      <c r="AR17" s="45"/>
      <c r="AS17" s="45"/>
      <c r="AT17" s="30">
        <v>3</v>
      </c>
      <c r="AU17" s="28"/>
      <c r="AV17" s="21"/>
      <c r="AW17" s="21"/>
      <c r="AX17" s="39"/>
      <c r="AY17" s="25"/>
      <c r="AZ17" s="25"/>
      <c r="BA17" s="45"/>
      <c r="BB17" s="59"/>
      <c r="BC17" s="55"/>
    </row>
    <row r="18" spans="1:55" ht="154.5" customHeight="1" thickBot="1" x14ac:dyDescent="0.3">
      <c r="A18" s="47" t="s">
        <v>82</v>
      </c>
      <c r="B18" s="43" t="s">
        <v>83</v>
      </c>
      <c r="C18" s="43" t="s">
        <v>67</v>
      </c>
      <c r="D18" s="43" t="s">
        <v>84</v>
      </c>
      <c r="E18" s="66" t="s">
        <v>85</v>
      </c>
      <c r="F18" s="66" t="s">
        <v>86</v>
      </c>
      <c r="G18" s="43" t="str">
        <f>+IF(OR(D18&lt;&gt;"",E18&lt;&gt;"",F18&lt;&gt;""),CONCATENATE("Posibilidad de ",D18," por ",E18," debido a ",F18),"")</f>
        <v>Posibilidad de afectación económica y reputacional por deficiencias en la presencia institucional, acciones de mejora que permitan la rentabilidad, el 
 beneficio Instituto — cliente, la fidelización de los clientes actuales y la captación 
 de nuevos clientes, en el entorno del modelo de operación y la normatividad vigente debido a falta de personal para la gestión comercial</v>
      </c>
      <c r="H18" s="43" t="s">
        <v>87</v>
      </c>
      <c r="I18" s="43" t="s">
        <v>68</v>
      </c>
      <c r="J18" s="43" t="s">
        <v>69</v>
      </c>
      <c r="K18" s="43" t="s">
        <v>70</v>
      </c>
      <c r="L18" s="43" t="s">
        <v>71</v>
      </c>
      <c r="M18" s="50">
        <f>+IF(K18="Máximo 2 veces",0.2,IF(K18="Entre 3 a 24 veces",0.4,IF(K18="Entre 24 a 500 veces",0.6,IF(K18="Entre 500 a 5000 veces",0.8,IF(K18="Mas de 5000 veces",1,"")))))</f>
        <v>0.6</v>
      </c>
      <c r="N18" s="43" t="str">
        <f>+IF(M18="","",IF(M18&gt;0.8,"Muy Alta",IF(AND(M18&lt;=0.8,M18&gt;0.6),"Alta",IF(AND(M18&lt;=0.6,M18&gt;0.4),"Media",IF(AND(M18&lt;=0.4,M18&gt;0.2),"Baja","Muy Baja")))))</f>
        <v>Media</v>
      </c>
      <c r="O18" s="50">
        <f>+IF(L18="Menor a 10 SMLMV o afectación a un área/proceso",0.2,IF(L18="Entre 10 y 50 SMLMV o afectación interna",0.4,IF(L18="Entre 50 y 100 SMLMV o afectación con algunos usuarios",0.6,IF(L18="Entre 100 y 500 SMLMV o fectación a nivel municipal/departamental",0.8,IF(L18="Mayor a 500 SMLMV o afectación nacional",1,"")))))</f>
        <v>0.8</v>
      </c>
      <c r="P18" s="46" t="str">
        <f>+IF(L18="Menor a 10 SMLMV o afectación a un área/proceso","Leve",IF(L18="Entre 10 y 50 SMLMV o afectación interna","Menor",IF(L18="Entre 50 y 100 SMLMV o afectación con algunos usuarios","Moderado",IF(L18="Entre 100 y 500 SMLMV o fectación a nivel municipal/departamental","Mayor",IF(L18="Mayor a 500 SMLMV o afectación nacional","Catastrófico","")))))</f>
        <v>Mayor</v>
      </c>
      <c r="Q18" s="43" t="str">
        <f>+IF(OR(K18="",L18=""),"",IF(AND(P18="Catastrófico",N18&lt;&gt;""),"Extremo",IF(AND(P18="Mayor",N18&lt;&gt;""),"Alto",IF(AND(N18="Muy Alta",O18&gt;0.1,O18&lt;0.7),"Alto",IF(AND(N18="Alta",P18="Moderado"),"Alto",IF(O18*M18&lt;0.1,"Bajo",IF(AND(N18="Alta",O18&lt;0.5),"Moderado",IF(AND(N18="Media",O18&lt;0.7),"Moderado",IF(AND(N18="Baja",OR(P18="Moderado",P18="Menor")),"Moderado",IF(AND(N18="Muy Baja",P18="Moderado"),"Moderado",))))))))))</f>
        <v>Alto</v>
      </c>
      <c r="R18" s="43" t="s">
        <v>72</v>
      </c>
      <c r="S18" s="43" t="s">
        <v>73</v>
      </c>
      <c r="T18" s="46">
        <v>0</v>
      </c>
      <c r="U18" s="19">
        <v>1</v>
      </c>
      <c r="V18" s="20" t="s">
        <v>88</v>
      </c>
      <c r="W18" s="35" t="s">
        <v>89</v>
      </c>
      <c r="X18" s="28" t="s">
        <v>90</v>
      </c>
      <c r="Y18" s="28" t="str">
        <f t="shared" si="0"/>
        <v>El Director de financiamiento, promoción y desarrollo empresarial en coordinación con la alta gerencia establecerán los mecanismo y estrategias para garantizar la gestión comercial de la entidad a través de la participación de diferentes espacios comerciales y alizanas estrategica con gremios y sectores productivos</v>
      </c>
      <c r="Z18" s="35" t="s">
        <v>91</v>
      </c>
      <c r="AA18" s="22" t="s">
        <v>81</v>
      </c>
      <c r="AB18" s="24">
        <f t="shared" si="1"/>
        <v>0.25</v>
      </c>
      <c r="AC18" s="22" t="s">
        <v>76</v>
      </c>
      <c r="AD18" s="24">
        <f t="shared" si="2"/>
        <v>0.15</v>
      </c>
      <c r="AE18" s="22" t="s">
        <v>77</v>
      </c>
      <c r="AF18" s="24">
        <f t="shared" si="3"/>
        <v>0.5</v>
      </c>
      <c r="AG18" s="22" t="s">
        <v>92</v>
      </c>
      <c r="AH18" s="24">
        <f t="shared" si="4"/>
        <v>0.05</v>
      </c>
      <c r="AI18" s="22" t="s">
        <v>79</v>
      </c>
      <c r="AJ18" s="24">
        <f t="shared" si="5"/>
        <v>0.05</v>
      </c>
      <c r="AK18" s="24">
        <f>+IF(AA18="Preventivo",M18-(SUM(AB18,AD18)*M18),IF(AA18="Detectivo",M18-(SUM(AB18,AD18)*M18),M18))</f>
        <v>0.36</v>
      </c>
      <c r="AL18" s="50">
        <f>+IF(M18="","",MIN(AK18:AK20))</f>
        <v>0.12959999999999999</v>
      </c>
      <c r="AM18" s="43" t="str">
        <f>+IF(AL18="","",IF(AL18&gt;0.8,"Muy Alta",IF(AND(AL18&lt;=0.8,AL18&gt;0.6),"Alta",IF(AND(AL18&lt;=0.6,AL18&gt;0.4),"Media",IF(AND(AL18&lt;=0.4,AL18&gt;0.2),"Baja","Muy Baja")))))</f>
        <v>Muy Baja</v>
      </c>
      <c r="AN18" s="24">
        <f>+IF(AA18="Correctivo",O18-(SUM(AB18,AD18)*O18),O18)</f>
        <v>0.8</v>
      </c>
      <c r="AO18" s="50">
        <f>+IF(L18="","",MIN(AN19:AN20))</f>
        <v>0.8</v>
      </c>
      <c r="AP18" s="46" t="str">
        <f>+IF(AO18="","",IF(AO18&gt;0.8,"Catastrófico",IF(AND(AO18&lt;=0.8,AO18&gt;0.6),"Mayor",IF(AND(AO18&lt;=0.6,AO18&gt;0.4),"Moderado",IF(AND(AO18&lt;=0.4,AO18&gt;0.2),"Menor","Leve")))))</f>
        <v>Mayor</v>
      </c>
      <c r="AQ18" s="43" t="str">
        <f>+IF(OR(AL18="",AO18=""),"",IF(AND(AP18="Catastrófico",AM18&lt;&gt;""),"Extremo",IF(AND(AP18="Mayor",AM18&lt;&gt;""),"Alto",IF(AND(AM18="Muy Alta",AO18&gt;0.1,AO18&lt;0.7),"Alto",IF(AND(AM18="Alta",AP18="Moderado"),"Alto",IF(AO18*AL18&lt;0.1,"Bajo",IF(AND(AM18="Alta",AO18&lt;0.5),"Moderado",IF(AND(AM18="Media",AO18&lt;0.7),"Moderado",IF(AND(AM18="Baja",OR(AP18="Moderado",AP18="Menor")),"Moderado",IF(AND(AM18="Muy Baja",AP18="Moderado"),"Moderado",))))))))))</f>
        <v>Alto</v>
      </c>
      <c r="AR18" s="43" t="s">
        <v>93</v>
      </c>
      <c r="AS18" s="46">
        <v>0</v>
      </c>
      <c r="AT18" s="19">
        <v>1</v>
      </c>
      <c r="AU18" s="21" t="s">
        <v>94</v>
      </c>
      <c r="AV18" s="21" t="s">
        <v>95</v>
      </c>
      <c r="AW18" s="21" t="s">
        <v>175</v>
      </c>
      <c r="AX18" s="21" t="s">
        <v>96</v>
      </c>
      <c r="AY18" s="21" t="s">
        <v>97</v>
      </c>
      <c r="AZ18" s="21" t="s">
        <v>98</v>
      </c>
      <c r="BA18" s="43" t="s">
        <v>80</v>
      </c>
      <c r="BB18" s="51">
        <v>45791</v>
      </c>
      <c r="BC18" s="54"/>
    </row>
    <row r="19" spans="1:55" ht="144.75" customHeight="1" thickBot="1" x14ac:dyDescent="0.3">
      <c r="A19" s="48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27">
        <v>2</v>
      </c>
      <c r="V19" s="20" t="s">
        <v>99</v>
      </c>
      <c r="W19" s="28" t="s">
        <v>163</v>
      </c>
      <c r="X19" s="28" t="s">
        <v>100</v>
      </c>
      <c r="Y19" s="28" t="str">
        <f t="shared" si="0"/>
        <v xml:space="preserve">La Alta Gerencia realiza a través de las diferentes áreas la divulgación de los servicios prestados por la entidad con el fin de mantener a sus usuarios y potenciales cliente informados sobre la oferta institucional  </v>
      </c>
      <c r="Z19" s="28" t="s">
        <v>101</v>
      </c>
      <c r="AA19" s="29" t="s">
        <v>81</v>
      </c>
      <c r="AB19" s="23">
        <f t="shared" si="1"/>
        <v>0.25</v>
      </c>
      <c r="AC19" s="29" t="s">
        <v>76</v>
      </c>
      <c r="AD19" s="23">
        <f t="shared" si="2"/>
        <v>0.15</v>
      </c>
      <c r="AE19" s="29" t="s">
        <v>102</v>
      </c>
      <c r="AF19" s="23">
        <f t="shared" si="3"/>
        <v>0</v>
      </c>
      <c r="AG19" s="29" t="s">
        <v>92</v>
      </c>
      <c r="AH19" s="23">
        <f t="shared" si="4"/>
        <v>0.05</v>
      </c>
      <c r="AI19" s="29" t="s">
        <v>79</v>
      </c>
      <c r="AJ19" s="23">
        <f t="shared" si="5"/>
        <v>0.05</v>
      </c>
      <c r="AK19" s="24">
        <f t="shared" ref="AK19:AK20" si="8">+IF(AA19="Preventivo",AK18-(SUM(AB19,AD19)*AK18),IF(AA19="Detectivo",AK18-(SUM(AB19,AD19)*AK18),AK18))</f>
        <v>0.216</v>
      </c>
      <c r="AL19" s="44"/>
      <c r="AM19" s="44"/>
      <c r="AN19" s="24">
        <f t="shared" ref="AN19:AN20" si="9">+IF(AA19="Correctivo",AN18-(SUM(AB19,AD19)*AN18),AN18)</f>
        <v>0.8</v>
      </c>
      <c r="AO19" s="44"/>
      <c r="AP19" s="44"/>
      <c r="AQ19" s="44"/>
      <c r="AR19" s="44"/>
      <c r="AS19" s="44"/>
      <c r="AT19" s="27">
        <v>2</v>
      </c>
      <c r="AU19" s="28" t="s">
        <v>180</v>
      </c>
      <c r="AV19" s="21" t="s">
        <v>103</v>
      </c>
      <c r="AW19" s="21" t="s">
        <v>174</v>
      </c>
      <c r="AX19" s="28" t="s">
        <v>105</v>
      </c>
      <c r="AY19" s="25" t="s">
        <v>164</v>
      </c>
      <c r="AZ19" s="28" t="s">
        <v>179</v>
      </c>
      <c r="BA19" s="44"/>
      <c r="BB19" s="58"/>
      <c r="BC19" s="55"/>
    </row>
    <row r="20" spans="1:55" ht="148.5" customHeight="1" thickBot="1" x14ac:dyDescent="0.3">
      <c r="A20" s="4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30">
        <v>3</v>
      </c>
      <c r="V20" s="20"/>
      <c r="W20" s="25"/>
      <c r="X20" s="25"/>
      <c r="Y20" s="25"/>
      <c r="Z20" s="25"/>
      <c r="AA20" s="33" t="s">
        <v>81</v>
      </c>
      <c r="AB20" s="34">
        <f t="shared" si="1"/>
        <v>0.25</v>
      </c>
      <c r="AC20" s="33" t="s">
        <v>76</v>
      </c>
      <c r="AD20" s="34">
        <f t="shared" si="2"/>
        <v>0.15</v>
      </c>
      <c r="AE20" s="33" t="s">
        <v>102</v>
      </c>
      <c r="AF20" s="34">
        <f t="shared" si="3"/>
        <v>0</v>
      </c>
      <c r="AG20" s="33" t="s">
        <v>92</v>
      </c>
      <c r="AH20" s="34">
        <f t="shared" si="4"/>
        <v>0.05</v>
      </c>
      <c r="AI20" s="33" t="s">
        <v>79</v>
      </c>
      <c r="AJ20" s="34">
        <f t="shared" si="5"/>
        <v>0.05</v>
      </c>
      <c r="AK20" s="24">
        <f t="shared" si="8"/>
        <v>0.12959999999999999</v>
      </c>
      <c r="AL20" s="45"/>
      <c r="AM20" s="45"/>
      <c r="AN20" s="24">
        <f t="shared" si="9"/>
        <v>0.8</v>
      </c>
      <c r="AO20" s="45"/>
      <c r="AP20" s="45"/>
      <c r="AQ20" s="45"/>
      <c r="AR20" s="45"/>
      <c r="AS20" s="45"/>
      <c r="AT20" s="30">
        <v>3</v>
      </c>
      <c r="AU20" s="25" t="s">
        <v>165</v>
      </c>
      <c r="AV20" s="21" t="s">
        <v>95</v>
      </c>
      <c r="AW20" s="21" t="s">
        <v>174</v>
      </c>
      <c r="AX20" s="25" t="s">
        <v>106</v>
      </c>
      <c r="AY20" s="25" t="s">
        <v>97</v>
      </c>
      <c r="AZ20" s="25" t="s">
        <v>161</v>
      </c>
      <c r="BA20" s="45"/>
      <c r="BB20" s="59"/>
      <c r="BC20" s="55"/>
    </row>
    <row r="21" spans="1:55" ht="101.25" customHeight="1" thickBot="1" x14ac:dyDescent="0.3">
      <c r="A21" s="47" t="s">
        <v>107</v>
      </c>
      <c r="B21" s="43" t="s">
        <v>108</v>
      </c>
      <c r="C21" s="43" t="s">
        <v>67</v>
      </c>
      <c r="D21" s="43" t="s">
        <v>84</v>
      </c>
      <c r="E21" s="43" t="s">
        <v>109</v>
      </c>
      <c r="F21" s="43" t="s">
        <v>110</v>
      </c>
      <c r="G21" s="43" t="str">
        <f>+IF(OR(D21&lt;&gt;"",E21&lt;&gt;"",F21&lt;&gt;""),CONCATENATE("Posibilidad de ",D21," por ",E21," debido a ",F21),"")</f>
        <v>Posibilidad de afectación económica y reputacional por la  escasa generación de proyectos de financiamiento, promoción y
desarrollo territorial debido a la falta de respaldo institucional o carencia de recursos y/o personal, que apoye los procesos de analisis de factibilidad de proyectos</v>
      </c>
      <c r="H21" s="43" t="s">
        <v>111</v>
      </c>
      <c r="I21" s="43" t="s">
        <v>68</v>
      </c>
      <c r="J21" s="43" t="s">
        <v>69</v>
      </c>
      <c r="K21" s="43" t="s">
        <v>70</v>
      </c>
      <c r="L21" s="43" t="s">
        <v>112</v>
      </c>
      <c r="M21" s="50">
        <f>+IF(K21="Máximo 2 veces",0.2,IF(K21="Entre 3 a 24 veces",0.4,IF(K21="Entre 24 a 500 veces",0.6,IF(K21="Entre 500 a 5000 veces",0.8,IF(K21="Mas de 5000 veces",1,"")))))</f>
        <v>0.6</v>
      </c>
      <c r="N21" s="43" t="str">
        <f>+IF(M21="","",IF(M21&gt;0.8,"Muy Alta",IF(AND(M21&lt;=0.8,M21&gt;0.6),"Alta",IF(AND(M21&lt;=0.6,M21&gt;0.4),"Media",IF(AND(M21&lt;=0.4,M21&gt;0.2),"Baja","Muy Baja")))))</f>
        <v>Media</v>
      </c>
      <c r="O21" s="50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0.6</v>
      </c>
      <c r="P21" s="46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Moderado</v>
      </c>
      <c r="Q21" s="43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Moderado</v>
      </c>
      <c r="R21" s="43" t="s">
        <v>113</v>
      </c>
      <c r="S21" s="43" t="s">
        <v>73</v>
      </c>
      <c r="T21" s="46">
        <v>0</v>
      </c>
      <c r="U21" s="19">
        <v>1</v>
      </c>
      <c r="V21" s="20" t="s">
        <v>114</v>
      </c>
      <c r="W21" s="21" t="s">
        <v>156</v>
      </c>
      <c r="X21" s="21" t="s">
        <v>157</v>
      </c>
      <c r="Y21" s="21" t="str">
        <f t="shared" ref="Y21:Y23" si="10">CONCATENATE(V21,W21,X21)</f>
        <v>El Director de financiamiento, promoción y desarrollo empresarial en coordinación con la Alta Gerencia Realizará la gestión e implementación de fondos especiales con entidades públicas y/o privadas para la administración y ejecución de proyectos</v>
      </c>
      <c r="Z21" s="21" t="s">
        <v>115</v>
      </c>
      <c r="AA21" s="22" t="s">
        <v>81</v>
      </c>
      <c r="AB21" s="24">
        <f t="shared" si="1"/>
        <v>0.25</v>
      </c>
      <c r="AC21" s="22" t="s">
        <v>76</v>
      </c>
      <c r="AD21" s="24">
        <f t="shared" si="2"/>
        <v>0.15</v>
      </c>
      <c r="AE21" s="22" t="s">
        <v>77</v>
      </c>
      <c r="AF21" s="24">
        <f t="shared" si="3"/>
        <v>0.5</v>
      </c>
      <c r="AG21" s="22" t="s">
        <v>78</v>
      </c>
      <c r="AH21" s="24">
        <f t="shared" si="4"/>
        <v>0.1</v>
      </c>
      <c r="AI21" s="22" t="s">
        <v>79</v>
      </c>
      <c r="AJ21" s="24">
        <f t="shared" si="5"/>
        <v>0.05</v>
      </c>
      <c r="AK21" s="24">
        <f>+IF(AA21="Preventivo",M21-(SUM(AB21,AD21)*M21),IF(AA21="Detectivo",M21-(SUM(AB21,AD21)*M21),M21))</f>
        <v>0.36</v>
      </c>
      <c r="AL21" s="50">
        <f>+IF(M21="","",MIN(AK21:AK23))</f>
        <v>0</v>
      </c>
      <c r="AM21" s="43" t="str">
        <f>+IF(AL21="","",IF(AL21&gt;0.8,"Muy Alta",IF(AND(AL21&lt;=0.8,AL21&gt;0.6),"Alta",IF(AND(AL21&lt;=0.6,AL21&gt;0.4),"Media",IF(AND(AL21&lt;=0.4,AL21&gt;0.2),"Baja","Muy Baja")))))</f>
        <v>Muy Baja</v>
      </c>
      <c r="AN21" s="24">
        <f>+IF(AA21="Correctivo",O21-(SUM(AB21,AD21)*O21),O21)</f>
        <v>0.6</v>
      </c>
      <c r="AO21" s="50">
        <f>+IF(L21="","",MIN(AN22:AN23))</f>
        <v>0.6</v>
      </c>
      <c r="AP21" s="46" t="str">
        <f>+IF(AO21="","",IF(AO21&gt;0.8,"Catastrófico",IF(AND(AO21&lt;=0.8,AO21&gt;0.6),"Mayor",IF(AND(AO21&lt;=0.6,AO21&gt;0.4),"Moderado",IF(AND(AO21&lt;=0.4,AO21&gt;0.2),"Menor","Leve")))))</f>
        <v>Moderado</v>
      </c>
      <c r="AQ21" s="43" t="str">
        <f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Bajo</v>
      </c>
      <c r="AR21" s="43" t="s">
        <v>181</v>
      </c>
      <c r="AS21" s="46">
        <v>0</v>
      </c>
      <c r="AT21" s="19">
        <v>1</v>
      </c>
      <c r="AU21" s="21" t="s">
        <v>116</v>
      </c>
      <c r="AV21" s="21" t="s">
        <v>117</v>
      </c>
      <c r="AW21" s="21" t="s">
        <v>104</v>
      </c>
      <c r="AX21" s="21" t="s">
        <v>118</v>
      </c>
      <c r="AY21" s="28" t="s">
        <v>119</v>
      </c>
      <c r="AZ21" s="21" t="s">
        <v>98</v>
      </c>
      <c r="BA21" s="43" t="s">
        <v>80</v>
      </c>
      <c r="BB21" s="51">
        <v>45791</v>
      </c>
      <c r="BC21" s="54"/>
    </row>
    <row r="22" spans="1:55" ht="110.25" customHeight="1" thickBot="1" x14ac:dyDescent="0.3">
      <c r="A22" s="48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27">
        <v>2</v>
      </c>
      <c r="V22" s="20" t="s">
        <v>120</v>
      </c>
      <c r="W22" s="28" t="s">
        <v>121</v>
      </c>
      <c r="X22" s="28" t="s">
        <v>158</v>
      </c>
      <c r="Y22" s="28" t="str">
        <f t="shared" si="10"/>
        <v>El Director de financiamiento, promoción y desarrollo empresarial en coodinación con la Alta Gerenciarealizará la gestiones y propondrá a la admnistración municipal la ejecución y/o administración de nuevos proyectos para el incremento de recursos propios y posicionamiento de la Entidad</v>
      </c>
      <c r="Z22" s="38" t="s">
        <v>160</v>
      </c>
      <c r="AA22" s="29" t="s">
        <v>81</v>
      </c>
      <c r="AB22" s="23">
        <f t="shared" si="1"/>
        <v>0.25</v>
      </c>
      <c r="AC22" s="29" t="s">
        <v>76</v>
      </c>
      <c r="AD22" s="23">
        <f t="shared" si="2"/>
        <v>0.15</v>
      </c>
      <c r="AE22" s="29" t="s">
        <v>77</v>
      </c>
      <c r="AF22" s="23">
        <f t="shared" si="3"/>
        <v>0.5</v>
      </c>
      <c r="AG22" s="29" t="s">
        <v>78</v>
      </c>
      <c r="AH22" s="23">
        <f t="shared" si="4"/>
        <v>0.1</v>
      </c>
      <c r="AI22" s="29" t="s">
        <v>79</v>
      </c>
      <c r="AJ22" s="23">
        <f t="shared" si="5"/>
        <v>0.05</v>
      </c>
      <c r="AK22" s="24">
        <f>+IF(AA22="Preventivo",AK21-(SUM(AB22,AD22)*AK21),IF(AA22="Detectivo",AK21-(SUM(AB22,AD22)*AK21),AK21))</f>
        <v>0.216</v>
      </c>
      <c r="AL22" s="44"/>
      <c r="AM22" s="44"/>
      <c r="AN22" s="24">
        <f t="shared" ref="AN22:AN23" si="11">+IF(AA22="Correctivo",AN21-(SUM(AB22,AD22)*AN21),AN21)</f>
        <v>0.6</v>
      </c>
      <c r="AO22" s="44"/>
      <c r="AP22" s="44"/>
      <c r="AQ22" s="44"/>
      <c r="AR22" s="44"/>
      <c r="AS22" s="44"/>
      <c r="AT22" s="27">
        <v>2</v>
      </c>
      <c r="AU22" s="28" t="s">
        <v>122</v>
      </c>
      <c r="AV22" s="21" t="s">
        <v>95</v>
      </c>
      <c r="AW22" s="21" t="s">
        <v>174</v>
      </c>
      <c r="AX22" s="28" t="s">
        <v>123</v>
      </c>
      <c r="AY22" s="28" t="s">
        <v>119</v>
      </c>
      <c r="AZ22" s="28" t="s">
        <v>98</v>
      </c>
      <c r="BA22" s="44"/>
      <c r="BB22" s="52"/>
      <c r="BC22" s="55"/>
    </row>
    <row r="23" spans="1:55" ht="114.75" customHeight="1" thickBot="1" x14ac:dyDescent="0.3">
      <c r="A23" s="4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30">
        <v>3</v>
      </c>
      <c r="V23" s="20" t="s">
        <v>74</v>
      </c>
      <c r="W23" s="25" t="s">
        <v>124</v>
      </c>
      <c r="X23" s="25" t="s">
        <v>125</v>
      </c>
      <c r="Y23" s="28" t="str">
        <f t="shared" si="10"/>
        <v xml:space="preserve">El Director de financiamiento, promoción y desarrollo empresarial buscarán la adopción de nuevos conocimientos para el análisis del mercado y de posibles clientes con el fin de fortalecer la oferta de bienes y servicios </v>
      </c>
      <c r="Z23" s="25" t="s">
        <v>159</v>
      </c>
      <c r="AA23" s="33" t="s">
        <v>81</v>
      </c>
      <c r="AB23" s="34">
        <f t="shared" si="1"/>
        <v>0.25</v>
      </c>
      <c r="AC23" s="33" t="s">
        <v>76</v>
      </c>
      <c r="AD23" s="34">
        <f t="shared" si="2"/>
        <v>0.15</v>
      </c>
      <c r="AE23" s="33" t="s">
        <v>77</v>
      </c>
      <c r="AF23" s="34">
        <f t="shared" si="3"/>
        <v>0.5</v>
      </c>
      <c r="AG23" s="33" t="s">
        <v>92</v>
      </c>
      <c r="AH23" s="34">
        <f t="shared" si="4"/>
        <v>0.05</v>
      </c>
      <c r="AI23" s="33" t="s">
        <v>79</v>
      </c>
      <c r="AJ23" s="34">
        <f t="shared" si="5"/>
        <v>0.05</v>
      </c>
      <c r="AK23" s="34">
        <f>+IF(AK22="","",AK22-(SUM(AB23,AD23,AF23,AH23,AJ23)*AK22))</f>
        <v>0</v>
      </c>
      <c r="AL23" s="45"/>
      <c r="AM23" s="45"/>
      <c r="AN23" s="24">
        <f t="shared" si="11"/>
        <v>0.6</v>
      </c>
      <c r="AO23" s="45"/>
      <c r="AP23" s="45"/>
      <c r="AQ23" s="45"/>
      <c r="AR23" s="45"/>
      <c r="AS23" s="45"/>
      <c r="AT23" s="30">
        <v>3</v>
      </c>
      <c r="AU23" s="25" t="s">
        <v>126</v>
      </c>
      <c r="AV23" s="21" t="s">
        <v>117</v>
      </c>
      <c r="AW23" s="21" t="s">
        <v>175</v>
      </c>
      <c r="AX23" s="25" t="s">
        <v>127</v>
      </c>
      <c r="AY23" s="28" t="s">
        <v>128</v>
      </c>
      <c r="AZ23" s="25" t="s">
        <v>98</v>
      </c>
      <c r="BA23" s="45"/>
      <c r="BB23" s="53"/>
      <c r="BC23" s="55"/>
    </row>
    <row r="24" spans="1:55" ht="143.25" customHeight="1" thickBot="1" x14ac:dyDescent="0.3">
      <c r="A24" s="47" t="s">
        <v>129</v>
      </c>
      <c r="B24" s="43" t="s">
        <v>130</v>
      </c>
      <c r="C24" s="43" t="s">
        <v>131</v>
      </c>
      <c r="D24" s="43" t="s">
        <v>132</v>
      </c>
      <c r="E24" s="57" t="s">
        <v>133</v>
      </c>
      <c r="F24" s="57" t="s">
        <v>134</v>
      </c>
      <c r="G24" s="43" t="str">
        <f>+IF(OR(D24&lt;&gt;"",E24&lt;&gt;"",F24&lt;&gt;""),CONCATENATE("Posibilidad de ",D24," por ",E24," debido a ",F24),"")</f>
        <v xml:space="preserve">Posibilidad de efecto dañoso por cambio de normatividad nacional relacionada con Institutos de fomento para restringir o endurecer requisitos  debido a  que esto afecta el desarrollo de la misionalidad de la entidad </v>
      </c>
      <c r="H24" s="43" t="s">
        <v>135</v>
      </c>
      <c r="I24" s="43" t="s">
        <v>68</v>
      </c>
      <c r="J24" s="43" t="s">
        <v>136</v>
      </c>
      <c r="K24" s="43" t="s">
        <v>137</v>
      </c>
      <c r="L24" s="43" t="s">
        <v>71</v>
      </c>
      <c r="M24" s="50">
        <f>+IF(K24="Máximo 2 veces",0.2,IF(K24="Entre 3 a 24 veces",0.4,IF(K24="Entre 24 a 500 veces",0.6,IF(K24="Entre 500 a 5000 veces",0.8,IF(K24="Mas de 5000 veces",1,"")))))</f>
        <v>0.4</v>
      </c>
      <c r="N24" s="43" t="str">
        <f>+IF(M24="","",IF(M24&gt;0.8,"Muy Alta",IF(AND(M24&lt;=0.8,M24&gt;0.6),"Alta",IF(AND(M24&lt;=0.6,M24&gt;0.4),"Media",IF(AND(M24&lt;=0.4,M24&gt;0.2),"Baja","Muy Baja")))))</f>
        <v>Baja</v>
      </c>
      <c r="O24" s="50">
        <f>+IF(L24="Menor a 10 SMLMV o afectación a un área/proceso",0.2,IF(L24="Entre 10 y 50 SMLMV o afectación interna",0.4,IF(L24="Entre 50 y 100 SMLMV o afectación con algunos usuarios",0.6,IF(L24="Entre 100 y 500 SMLMV o fectación a nivel municipal/departamental",0.8,IF(L24="Mayor a 500 SMLMV o afectación nacional",1,"")))))</f>
        <v>0.8</v>
      </c>
      <c r="P24" s="46" t="str">
        <f>+IF(L24="Menor a 10 SMLMV o afectación a un área/proceso","Leve",IF(L24="Entre 10 y 50 SMLMV o afectación interna","Menor",IF(L24="Entre 50 y 100 SMLMV o afectación con algunos usuarios","Moderado",IF(L24="Entre 100 y 500 SMLMV o fectación a nivel municipal/departamental","Mayor",IF(L24="Mayor a 500 SMLMV o afectación nacional","Catastrófico","")))))</f>
        <v>Mayor</v>
      </c>
      <c r="Q24" s="43" t="str">
        <f>+IF(OR(K24="",L24=""),"",IF(AND(P24="Catastrófico",N24&lt;&gt;""),"Extremo",IF(AND(P24="Mayor",N24&lt;&gt;""),"Alto",IF(AND(N24="Muy Alta",O24&gt;0.1,O24&lt;0.7),"Alto",IF(AND(N24="Alta",P24="Moderado"),"Alto",IF(O24*M24&lt;0.1,"Bajo",IF(AND(N24="Alta",O24&lt;0.5),"Moderado",IF(AND(N24="Media",O24&lt;0.7),"Moderado",IF(AND(N24="Baja",OR(P24="Moderado",P24="Menor")),"Moderado",IF(AND(N24="Muy Baja",P24="Moderado"),"Moderado",))))))))))</f>
        <v>Alto</v>
      </c>
      <c r="R24" s="43" t="s">
        <v>138</v>
      </c>
      <c r="S24" s="43" t="s">
        <v>73</v>
      </c>
      <c r="T24" s="46">
        <v>0</v>
      </c>
      <c r="U24" s="19">
        <v>1</v>
      </c>
      <c r="V24" s="20" t="s">
        <v>139</v>
      </c>
      <c r="W24" s="36" t="s">
        <v>140</v>
      </c>
      <c r="X24" s="21" t="s">
        <v>141</v>
      </c>
      <c r="Y24" s="28" t="str">
        <f>CONCATENATE(V24,AU24,X24)</f>
        <v xml:space="preserve">Director de financiamiento, promoción y desarrollo empresarial y su equipo de trabajoRealizará la oferta y promoción del portafolio de servicios de la entidad con el fin de fidelizar y captar nuevos mercados y clientes, buscando el fortalecimiento de la entidad con el fin de mantener actualizado normativamente y los potenciales cambios que puedan ocurrir en la normatividad que rige a los Infi </v>
      </c>
      <c r="Z24" s="26" t="s">
        <v>142</v>
      </c>
      <c r="AA24" s="22" t="s">
        <v>75</v>
      </c>
      <c r="AB24" s="24">
        <f t="shared" si="1"/>
        <v>0.15</v>
      </c>
      <c r="AC24" s="22" t="s">
        <v>143</v>
      </c>
      <c r="AD24" s="24">
        <f t="shared" si="2"/>
        <v>0.25</v>
      </c>
      <c r="AE24" s="22" t="s">
        <v>102</v>
      </c>
      <c r="AF24" s="24">
        <f t="shared" si="3"/>
        <v>0</v>
      </c>
      <c r="AG24" s="22" t="s">
        <v>78</v>
      </c>
      <c r="AH24" s="24">
        <f t="shared" si="4"/>
        <v>0.1</v>
      </c>
      <c r="AI24" s="22" t="s">
        <v>79</v>
      </c>
      <c r="AJ24" s="24">
        <f t="shared" si="5"/>
        <v>0.05</v>
      </c>
      <c r="AK24" s="24">
        <f>+IF(AA24="Preventivo",M24-(SUM(AB24,AD24)*M24),IF(AA24="Detectivo",M24-(SUM(AB24,AD24)*M24),M24))</f>
        <v>0.24</v>
      </c>
      <c r="AL24" s="50">
        <f>+IF(M24="","",MIN(AK24:AK26))</f>
        <v>7.1999999999999995E-2</v>
      </c>
      <c r="AM24" s="43" t="str">
        <f>+IF(AL24="","",IF(AL24&gt;0.8,"Muy Alta",IF(AND(AL24&lt;=0.8,AL24&gt;0.6),"Alta",IF(AND(AL24&lt;=0.6,AL24&gt;0.4),"Media",IF(AND(AL24&lt;=0.4,AL24&gt;0.2),"Baja","Muy Baja")))))</f>
        <v>Muy Baja</v>
      </c>
      <c r="AN24" s="24">
        <f>+IF(AA24="Correctivo",O24-(SUM(AB24,AD24)*O24),O24)</f>
        <v>0.8</v>
      </c>
      <c r="AO24" s="50">
        <f>+IF(L24="","",MIN(AN25:AN26))</f>
        <v>0.8</v>
      </c>
      <c r="AP24" s="46" t="str">
        <f>+IF(AO24="","",IF(AO24&gt;0.8,"Catastrófico",IF(AND(AO24&lt;=0.8,AO24&gt;0.6),"Mayor",IF(AND(AO24&lt;=0.6,AO24&gt;0.4),"Moderado",IF(AND(AO24&lt;=0.4,AO24&gt;0.2),"Menor","Leve")))))</f>
        <v>Mayor</v>
      </c>
      <c r="AQ24" s="43" t="str">
        <f>+IF(OR(AL24="",AO24=""),"",IF(AND(AP24="Catastrófico",AM24&lt;&gt;""),"Extremo",IF(AND(AP24="Mayor",AM24&lt;&gt;""),"Alto",IF(AND(AM24="Muy Alta",AO24&gt;0.1,AO24&lt;0.7),"Alto",IF(AND(AM24="Alta",AP24="Moderado"),"Alto",IF(AO24*AL24&lt;0.1,"Bajo",IF(AND(AM24="Alta",AO24&lt;0.5),"Moderado",IF(AND(AM24="Media",AO24&lt;0.7),"Moderado",IF(AND(AM24="Baja",OR(AP24="Moderado",AP24="Menor")),"Moderado",IF(AND(AM24="Muy Baja",AP24="Moderado"),"Moderado",))))))))))</f>
        <v>Alto</v>
      </c>
      <c r="AR24" s="43" t="s">
        <v>144</v>
      </c>
      <c r="AS24" s="46">
        <v>0.4</v>
      </c>
      <c r="AT24" s="19">
        <v>1</v>
      </c>
      <c r="AU24" s="21" t="s">
        <v>162</v>
      </c>
      <c r="AV24" s="21" t="s">
        <v>117</v>
      </c>
      <c r="AW24" s="21" t="s">
        <v>175</v>
      </c>
      <c r="AX24" s="21" t="s">
        <v>145</v>
      </c>
      <c r="AY24" s="28" t="s">
        <v>146</v>
      </c>
      <c r="AZ24" s="21" t="s">
        <v>98</v>
      </c>
      <c r="BA24" s="43" t="s">
        <v>80</v>
      </c>
      <c r="BB24" s="51">
        <v>45791</v>
      </c>
      <c r="BC24" s="56"/>
    </row>
    <row r="25" spans="1:55" ht="138" customHeight="1" thickBot="1" x14ac:dyDescent="0.3">
      <c r="A25" s="48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27">
        <v>2</v>
      </c>
      <c r="V25" s="20" t="s">
        <v>147</v>
      </c>
      <c r="W25" s="28" t="s">
        <v>148</v>
      </c>
      <c r="X25" s="28" t="s">
        <v>149</v>
      </c>
      <c r="Y25" s="28" t="str">
        <f t="shared" ref="Y25:Y26" si="12">CONCATENATE(V25,W25,X25)</f>
        <v xml:space="preserve">Director de financiamiento, promoción y desarrollo empresarial  solicitará periódicamente retroalimentación sobre actualización de disposiciones normativas y marco estratégico de los Infis a través de fuentes de información como: Superintendencia Financiera, ASOINFIS, Congreso de la República, entre otros. </v>
      </c>
      <c r="Z25" s="28" t="s">
        <v>150</v>
      </c>
      <c r="AA25" s="29" t="s">
        <v>81</v>
      </c>
      <c r="AB25" s="23">
        <f t="shared" si="1"/>
        <v>0.25</v>
      </c>
      <c r="AC25" s="29" t="s">
        <v>76</v>
      </c>
      <c r="AD25" s="23">
        <f t="shared" si="2"/>
        <v>0.15</v>
      </c>
      <c r="AE25" s="29" t="s">
        <v>102</v>
      </c>
      <c r="AF25" s="23">
        <f t="shared" si="3"/>
        <v>0</v>
      </c>
      <c r="AG25" s="29" t="s">
        <v>78</v>
      </c>
      <c r="AH25" s="23">
        <f t="shared" si="4"/>
        <v>0.1</v>
      </c>
      <c r="AI25" s="29" t="s">
        <v>79</v>
      </c>
      <c r="AJ25" s="23">
        <f t="shared" si="5"/>
        <v>0.05</v>
      </c>
      <c r="AK25" s="24">
        <f>+IF(AA25="Preventivo",AK24-(SUM(AB25,AD25)*AK24),IF(AA25="Detectivo",AK24-(SUM(AB25,AD25)*AK24),AK24))</f>
        <v>0.14399999999999999</v>
      </c>
      <c r="AL25" s="44"/>
      <c r="AM25" s="44"/>
      <c r="AN25" s="24">
        <f t="shared" ref="AN25:AN26" si="13">+IF(AA25="Correctivo",AN24-(SUM(AB25,AD25)*AN24),AN24)</f>
        <v>0.8</v>
      </c>
      <c r="AO25" s="44"/>
      <c r="AP25" s="44"/>
      <c r="AQ25" s="44"/>
      <c r="AR25" s="44"/>
      <c r="AS25" s="44"/>
      <c r="AT25" s="27">
        <v>2</v>
      </c>
      <c r="AU25" s="28" t="s">
        <v>151</v>
      </c>
      <c r="AV25" s="21" t="s">
        <v>117</v>
      </c>
      <c r="AW25" s="21" t="s">
        <v>175</v>
      </c>
      <c r="AX25" s="21" t="s">
        <v>152</v>
      </c>
      <c r="AY25" s="28" t="s">
        <v>146</v>
      </c>
      <c r="AZ25" s="28" t="s">
        <v>161</v>
      </c>
      <c r="BA25" s="44"/>
      <c r="BB25" s="52"/>
      <c r="BC25" s="55"/>
    </row>
    <row r="26" spans="1:55" ht="111.75" customHeight="1" thickBot="1" x14ac:dyDescent="0.3">
      <c r="A26" s="4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30">
        <v>3</v>
      </c>
      <c r="V26" s="20" t="s">
        <v>114</v>
      </c>
      <c r="W26" s="25" t="s">
        <v>153</v>
      </c>
      <c r="X26" s="25" t="s">
        <v>154</v>
      </c>
      <c r="Y26" s="25" t="str">
        <f t="shared" si="12"/>
        <v>El Director de financiamiento, promoción y desarrollo empresarial en coordinación con la Alta Gerencia gestionará la transferencia de conocimiento y participación basada en experiencias exitosas con otros INFIS  para el fortalecmiento y competitividad de la entidad</v>
      </c>
      <c r="Z26" s="25" t="s">
        <v>155</v>
      </c>
      <c r="AA26" s="33" t="s">
        <v>81</v>
      </c>
      <c r="AB26" s="34">
        <f t="shared" si="1"/>
        <v>0.25</v>
      </c>
      <c r="AC26" s="33" t="s">
        <v>76</v>
      </c>
      <c r="AD26" s="34">
        <f t="shared" si="2"/>
        <v>0.15</v>
      </c>
      <c r="AE26" s="33" t="s">
        <v>102</v>
      </c>
      <c r="AF26" s="34">
        <f t="shared" si="3"/>
        <v>0</v>
      </c>
      <c r="AG26" s="33" t="s">
        <v>92</v>
      </c>
      <c r="AH26" s="34">
        <f t="shared" si="4"/>
        <v>0.05</v>
      </c>
      <c r="AI26" s="33" t="s">
        <v>79</v>
      </c>
      <c r="AJ26" s="34">
        <f t="shared" si="5"/>
        <v>0.05</v>
      </c>
      <c r="AK26" s="34">
        <f>+IF(AK25="","",AK25-(SUM(AB26,AD26,AF26,AH26,AJ26)*AK25))</f>
        <v>7.1999999999999995E-2</v>
      </c>
      <c r="AL26" s="45"/>
      <c r="AM26" s="45"/>
      <c r="AN26" s="24">
        <f t="shared" si="13"/>
        <v>0.8</v>
      </c>
      <c r="AO26" s="45"/>
      <c r="AP26" s="45"/>
      <c r="AQ26" s="45"/>
      <c r="AR26" s="45"/>
      <c r="AS26" s="45"/>
      <c r="AT26" s="30">
        <v>3</v>
      </c>
      <c r="AU26" s="25"/>
      <c r="AV26" s="25"/>
      <c r="AW26" s="25"/>
      <c r="AX26" s="25"/>
      <c r="AY26" s="40"/>
      <c r="AZ26" s="40"/>
      <c r="BA26" s="44"/>
      <c r="BB26" s="53"/>
      <c r="BC26" s="55"/>
    </row>
    <row r="27" spans="1:55" ht="14.25" customHeight="1" x14ac:dyDescent="0.25">
      <c r="A27" s="2"/>
      <c r="B27" s="2"/>
      <c r="C27" s="2"/>
      <c r="D27" s="2"/>
      <c r="E27" s="3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42"/>
      <c r="AZ27" s="42"/>
      <c r="BA27" s="42"/>
      <c r="BB27" s="2"/>
      <c r="BC27" s="2"/>
    </row>
    <row r="28" spans="1:55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41"/>
      <c r="AZ28" s="41"/>
      <c r="BA28" s="41"/>
      <c r="BB28" s="2"/>
      <c r="BC28" s="2"/>
    </row>
    <row r="29" spans="1:55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41"/>
      <c r="AZ29" s="41"/>
      <c r="BA29" s="41"/>
      <c r="BB29" s="2"/>
      <c r="BC29" s="2"/>
    </row>
    <row r="30" spans="1:55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41"/>
      <c r="AZ30" s="41"/>
      <c r="BA30" s="41"/>
      <c r="BB30" s="2"/>
      <c r="BC30" s="2"/>
    </row>
    <row r="31" spans="1:55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41"/>
      <c r="AZ31" s="41"/>
      <c r="BA31" s="41"/>
      <c r="BB31" s="2"/>
      <c r="BC31" s="2"/>
    </row>
    <row r="32" spans="1:55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41"/>
      <c r="AZ32" s="41"/>
      <c r="BA32" s="41"/>
      <c r="BB32" s="2"/>
      <c r="BC32" s="2"/>
    </row>
    <row r="33" spans="1:55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41"/>
      <c r="AZ33" s="41"/>
      <c r="BA33" s="41"/>
      <c r="BB33" s="2"/>
      <c r="BC33" s="2"/>
    </row>
    <row r="34" spans="1:55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41"/>
      <c r="AZ34" s="41"/>
      <c r="BA34" s="41"/>
      <c r="BB34" s="2"/>
      <c r="BC34" s="2"/>
    </row>
    <row r="35" spans="1:55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41"/>
      <c r="AZ35" s="41"/>
      <c r="BA35" s="41"/>
      <c r="BB35" s="2"/>
      <c r="BC35" s="2"/>
    </row>
    <row r="36" spans="1:55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41"/>
      <c r="AZ36" s="41"/>
      <c r="BA36" s="41"/>
      <c r="BB36" s="2"/>
      <c r="BC36" s="2"/>
    </row>
    <row r="37" spans="1:55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41"/>
      <c r="AZ37" s="41"/>
      <c r="BA37" s="41"/>
      <c r="BB37" s="2"/>
      <c r="BC37" s="2"/>
    </row>
    <row r="38" spans="1:55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41"/>
      <c r="AZ38" s="41"/>
      <c r="BA38" s="41"/>
      <c r="BB38" s="2"/>
      <c r="BC38" s="2"/>
    </row>
    <row r="39" spans="1:55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41"/>
      <c r="AZ39" s="41"/>
      <c r="BA39" s="41"/>
      <c r="BB39" s="2"/>
      <c r="BC39" s="2"/>
    </row>
    <row r="40" spans="1:55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</row>
    <row r="41" spans="1:55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</row>
    <row r="42" spans="1:55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55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</row>
    <row r="44" spans="1:55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</row>
    <row r="45" spans="1:55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</row>
    <row r="46" spans="1:55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spans="1:5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5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5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5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5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55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55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5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09" spans="1:55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</row>
    <row r="110" spans="1:55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</row>
    <row r="111" spans="1:55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</row>
    <row r="112" spans="1:55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</row>
    <row r="113" spans="1:55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</row>
    <row r="114" spans="1:55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</row>
    <row r="115" spans="1:55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</row>
    <row r="116" spans="1:55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</row>
    <row r="117" spans="1:55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</row>
    <row r="118" spans="1:55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</row>
    <row r="119" spans="1:55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</row>
    <row r="120" spans="1:55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</row>
    <row r="121" spans="1:55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</row>
    <row r="122" spans="1:55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</row>
    <row r="123" spans="1:55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</row>
    <row r="124" spans="1:55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</row>
    <row r="125" spans="1:55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</row>
    <row r="126" spans="1:55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</row>
    <row r="127" spans="1:55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</row>
    <row r="128" spans="1:55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</row>
    <row r="129" spans="1:55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</row>
    <row r="130" spans="1:55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</row>
    <row r="131" spans="1:55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</row>
    <row r="132" spans="1:55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</row>
    <row r="133" spans="1:55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</row>
    <row r="134" spans="1:55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</row>
    <row r="135" spans="1:55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</row>
    <row r="136" spans="1:55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</row>
    <row r="137" spans="1:55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</row>
    <row r="138" spans="1:55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</row>
    <row r="139" spans="1:55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</row>
    <row r="140" spans="1:55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</row>
    <row r="141" spans="1:55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</row>
    <row r="142" spans="1:55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</row>
    <row r="143" spans="1:55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</row>
    <row r="144" spans="1:55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</row>
    <row r="145" spans="1:55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</row>
    <row r="146" spans="1:55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</row>
    <row r="147" spans="1:55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</row>
    <row r="148" spans="1:55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</row>
    <row r="149" spans="1:55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</row>
    <row r="150" spans="1:55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</row>
    <row r="151" spans="1:55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</row>
    <row r="152" spans="1:55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</row>
    <row r="153" spans="1:55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1:55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1:55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1:55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1:55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1:55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1:55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1:55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1:55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1:55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1:55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1:55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1:55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1:55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1:55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1:55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1:55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1:55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  <row r="171" spans="1:55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</row>
    <row r="172" spans="1:55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</row>
    <row r="173" spans="1:55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</row>
    <row r="174" spans="1:55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</row>
    <row r="175" spans="1:55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</row>
    <row r="176" spans="1:55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</row>
    <row r="177" spans="1:55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</row>
    <row r="178" spans="1:55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</row>
    <row r="179" spans="1:55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</row>
    <row r="180" spans="1:55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</row>
    <row r="181" spans="1:55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</row>
    <row r="182" spans="1:55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</row>
    <row r="183" spans="1:55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</row>
    <row r="184" spans="1:55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</row>
    <row r="185" spans="1:55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</row>
    <row r="186" spans="1:55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</row>
    <row r="187" spans="1:55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</row>
    <row r="188" spans="1:55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</row>
    <row r="189" spans="1:55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</row>
    <row r="190" spans="1:55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</row>
    <row r="191" spans="1:55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</row>
    <row r="192" spans="1:55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</row>
    <row r="193" spans="1:55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</row>
    <row r="194" spans="1:55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</row>
    <row r="195" spans="1:55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</row>
    <row r="196" spans="1:55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</row>
    <row r="197" spans="1:55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</row>
    <row r="198" spans="1:55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</row>
    <row r="199" spans="1:55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</row>
    <row r="200" spans="1:55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</row>
    <row r="201" spans="1:55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</row>
    <row r="202" spans="1:55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</row>
    <row r="203" spans="1:55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</row>
    <row r="204" spans="1:55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</row>
    <row r="205" spans="1:55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</row>
    <row r="206" spans="1:55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</row>
    <row r="207" spans="1:55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</row>
    <row r="208" spans="1:55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</row>
    <row r="209" spans="1:55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</row>
    <row r="210" spans="1:55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</row>
    <row r="211" spans="1:55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</row>
    <row r="212" spans="1:55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</row>
    <row r="213" spans="1:55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</row>
    <row r="214" spans="1:55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</row>
    <row r="215" spans="1:55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</row>
    <row r="216" spans="1:55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</row>
    <row r="217" spans="1:55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</row>
    <row r="218" spans="1:55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</row>
    <row r="219" spans="1:55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</row>
    <row r="220" spans="1:55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</row>
    <row r="221" spans="1:55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</row>
    <row r="222" spans="1:55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</row>
    <row r="223" spans="1:55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</row>
    <row r="224" spans="1:55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</row>
    <row r="225" spans="1:55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</row>
    <row r="226" spans="1:55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</row>
    <row r="227" spans="1:55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</row>
    <row r="228" spans="1:55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</row>
    <row r="229" spans="1:55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</row>
    <row r="230" spans="1:55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</row>
    <row r="231" spans="1:55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</row>
    <row r="232" spans="1:55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</row>
    <row r="233" spans="1:55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</row>
    <row r="234" spans="1:55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</row>
    <row r="235" spans="1:55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</row>
    <row r="236" spans="1:55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</row>
    <row r="237" spans="1:55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</row>
    <row r="238" spans="1:55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</row>
    <row r="239" spans="1:55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</row>
    <row r="240" spans="1:55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</row>
    <row r="241" spans="1:55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</row>
    <row r="242" spans="1:55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</row>
    <row r="243" spans="1:55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</row>
    <row r="244" spans="1:55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</row>
    <row r="245" spans="1:55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</row>
    <row r="246" spans="1:55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</row>
    <row r="247" spans="1:55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</row>
    <row r="248" spans="1:55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</row>
    <row r="249" spans="1:55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</row>
    <row r="250" spans="1:55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</row>
    <row r="251" spans="1:55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</row>
    <row r="252" spans="1:55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</row>
    <row r="253" spans="1:55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</row>
    <row r="254" spans="1:55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</row>
    <row r="255" spans="1:55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</row>
    <row r="256" spans="1:55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</row>
    <row r="257" spans="1:55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</row>
    <row r="258" spans="1:55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</row>
    <row r="259" spans="1:55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</row>
    <row r="260" spans="1:55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</row>
    <row r="261" spans="1:55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</row>
    <row r="262" spans="1:55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</row>
    <row r="263" spans="1:55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</row>
    <row r="264" spans="1:55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</row>
    <row r="265" spans="1:55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</row>
    <row r="266" spans="1:55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</row>
    <row r="267" spans="1:55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</row>
    <row r="268" spans="1:55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</row>
    <row r="269" spans="1:55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</row>
    <row r="270" spans="1:55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</row>
    <row r="271" spans="1:55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</row>
    <row r="272" spans="1:55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</row>
    <row r="273" spans="1:55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</row>
    <row r="274" spans="1:55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</row>
    <row r="275" spans="1:55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</row>
    <row r="276" spans="1:55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</row>
    <row r="277" spans="1:55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</row>
    <row r="278" spans="1:55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</row>
    <row r="279" spans="1:55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</row>
    <row r="280" spans="1:55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</row>
    <row r="281" spans="1:55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</row>
    <row r="282" spans="1:55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</row>
    <row r="283" spans="1:55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</row>
    <row r="284" spans="1:55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</row>
    <row r="285" spans="1:55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</row>
    <row r="286" spans="1:55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</row>
    <row r="287" spans="1:55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</row>
    <row r="288" spans="1:55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</row>
    <row r="289" spans="1:55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</row>
    <row r="290" spans="1:55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</row>
    <row r="291" spans="1:55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</row>
    <row r="292" spans="1:55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</row>
    <row r="293" spans="1:55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</row>
    <row r="294" spans="1:55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</row>
    <row r="295" spans="1:55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</row>
    <row r="296" spans="1:55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</row>
    <row r="297" spans="1:55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</row>
    <row r="298" spans="1:55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</row>
    <row r="299" spans="1:55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</row>
    <row r="300" spans="1:55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</row>
    <row r="301" spans="1:55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</row>
    <row r="302" spans="1:55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</row>
    <row r="303" spans="1:55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</row>
    <row r="304" spans="1:55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</row>
    <row r="305" spans="1:55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</row>
    <row r="306" spans="1:55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</row>
    <row r="307" spans="1:55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</row>
    <row r="308" spans="1:55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</row>
    <row r="309" spans="1:55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</row>
    <row r="310" spans="1:55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</row>
    <row r="311" spans="1:55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</row>
    <row r="312" spans="1:55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</row>
    <row r="313" spans="1:55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</row>
    <row r="314" spans="1:55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</row>
    <row r="315" spans="1:55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</row>
    <row r="316" spans="1:55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</row>
    <row r="317" spans="1:55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</row>
    <row r="318" spans="1:55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</row>
    <row r="319" spans="1:55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</row>
    <row r="320" spans="1:55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</row>
    <row r="321" spans="1:55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</row>
    <row r="322" spans="1:55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</row>
    <row r="323" spans="1:55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</row>
    <row r="324" spans="1:55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</row>
    <row r="325" spans="1:55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</row>
    <row r="326" spans="1:55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</row>
    <row r="327" spans="1:55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</row>
    <row r="328" spans="1:55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</row>
    <row r="329" spans="1:55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</row>
    <row r="330" spans="1:55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</row>
    <row r="331" spans="1:55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</row>
    <row r="332" spans="1:55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</row>
    <row r="333" spans="1:55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</row>
    <row r="334" spans="1:55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</row>
    <row r="335" spans="1:55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</row>
    <row r="336" spans="1:55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</row>
    <row r="337" spans="1:55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</row>
    <row r="338" spans="1:55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</row>
    <row r="339" spans="1:55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</row>
    <row r="340" spans="1:55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</row>
    <row r="341" spans="1:55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</row>
    <row r="342" spans="1:55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</row>
    <row r="343" spans="1:55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</row>
    <row r="344" spans="1:55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</row>
    <row r="345" spans="1:55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</row>
    <row r="346" spans="1:55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</row>
    <row r="347" spans="1:55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</row>
    <row r="348" spans="1:55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</row>
    <row r="349" spans="1:55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</row>
    <row r="350" spans="1:55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</row>
    <row r="351" spans="1:55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</row>
    <row r="352" spans="1:55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</row>
    <row r="353" spans="1:55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</row>
    <row r="354" spans="1:55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</row>
    <row r="355" spans="1:55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</row>
    <row r="356" spans="1:55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</row>
    <row r="357" spans="1:55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</row>
    <row r="358" spans="1:55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</row>
    <row r="359" spans="1:55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</row>
    <row r="360" spans="1:55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</row>
    <row r="361" spans="1:55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</row>
    <row r="362" spans="1:55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</row>
    <row r="363" spans="1:55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</row>
    <row r="364" spans="1:55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</row>
    <row r="365" spans="1:55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</row>
    <row r="366" spans="1:55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</row>
    <row r="367" spans="1:55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</row>
    <row r="368" spans="1:55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</row>
    <row r="369" spans="1:55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</row>
    <row r="370" spans="1:55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</row>
    <row r="371" spans="1:55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</row>
    <row r="372" spans="1:55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</row>
    <row r="373" spans="1:55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</row>
    <row r="374" spans="1:55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</row>
    <row r="375" spans="1:55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</row>
    <row r="376" spans="1:55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</row>
    <row r="377" spans="1:55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</row>
    <row r="378" spans="1:55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</row>
    <row r="379" spans="1:55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</row>
    <row r="380" spans="1:55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</row>
    <row r="381" spans="1:55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</row>
    <row r="382" spans="1:55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</row>
    <row r="383" spans="1:55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</row>
    <row r="384" spans="1:55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</row>
    <row r="385" spans="1:55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</row>
    <row r="386" spans="1:55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</row>
    <row r="387" spans="1:55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</row>
    <row r="388" spans="1:55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</row>
    <row r="389" spans="1:55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</row>
    <row r="390" spans="1:55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</row>
    <row r="391" spans="1:55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</row>
    <row r="392" spans="1:55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</row>
    <row r="393" spans="1:55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</row>
    <row r="394" spans="1:55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</row>
    <row r="395" spans="1:55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</row>
    <row r="396" spans="1:55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</row>
    <row r="397" spans="1:55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</row>
    <row r="398" spans="1:55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</row>
    <row r="399" spans="1:55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</row>
    <row r="400" spans="1:55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</row>
    <row r="401" spans="1:55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</row>
    <row r="402" spans="1:55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</row>
    <row r="403" spans="1:55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</row>
    <row r="404" spans="1:55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</row>
    <row r="405" spans="1:55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</row>
    <row r="406" spans="1:55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</row>
    <row r="407" spans="1:55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</row>
    <row r="408" spans="1:55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</row>
    <row r="409" spans="1:55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</row>
    <row r="410" spans="1:55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</row>
    <row r="411" spans="1:55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</row>
    <row r="412" spans="1:55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</row>
    <row r="413" spans="1:55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</row>
    <row r="414" spans="1:55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</row>
    <row r="415" spans="1:55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</row>
    <row r="416" spans="1:55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</row>
    <row r="417" spans="1:55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</row>
    <row r="418" spans="1:55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</row>
    <row r="419" spans="1:55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</row>
    <row r="420" spans="1:55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</row>
    <row r="421" spans="1:55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</row>
    <row r="422" spans="1:55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</row>
    <row r="423" spans="1:55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</row>
    <row r="424" spans="1:55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</row>
    <row r="425" spans="1:55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</row>
    <row r="426" spans="1:55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</row>
    <row r="427" spans="1:55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</row>
    <row r="428" spans="1:55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</row>
    <row r="429" spans="1:55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</row>
    <row r="430" spans="1:55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</row>
    <row r="431" spans="1:55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</row>
    <row r="432" spans="1:55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</row>
    <row r="433" spans="1:55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</row>
    <row r="434" spans="1:55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</row>
    <row r="435" spans="1:55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</row>
    <row r="436" spans="1:55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</row>
    <row r="437" spans="1:55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</row>
    <row r="438" spans="1:55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</row>
    <row r="439" spans="1:55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</row>
    <row r="440" spans="1:55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</row>
    <row r="441" spans="1:55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</row>
    <row r="442" spans="1:55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</row>
    <row r="443" spans="1:55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</row>
    <row r="444" spans="1:55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</row>
    <row r="445" spans="1:55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</row>
    <row r="446" spans="1:55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</row>
    <row r="447" spans="1:55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</row>
    <row r="448" spans="1:55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</row>
    <row r="449" spans="1:55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</row>
    <row r="450" spans="1:55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</row>
    <row r="451" spans="1:55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</row>
    <row r="452" spans="1:55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</row>
    <row r="453" spans="1:55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</row>
    <row r="454" spans="1:55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</row>
    <row r="455" spans="1:55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</row>
    <row r="456" spans="1:55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</row>
    <row r="457" spans="1:55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</row>
    <row r="458" spans="1:55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</row>
    <row r="459" spans="1:55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</row>
    <row r="460" spans="1:55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</row>
    <row r="461" spans="1:55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</row>
    <row r="462" spans="1:55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</row>
    <row r="463" spans="1:55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</row>
    <row r="464" spans="1:55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</row>
    <row r="465" spans="1:55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</row>
    <row r="466" spans="1:55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</row>
    <row r="467" spans="1:55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</row>
    <row r="468" spans="1:55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</row>
    <row r="469" spans="1:55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</row>
    <row r="470" spans="1:55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</row>
    <row r="471" spans="1:55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</row>
    <row r="472" spans="1:55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</row>
    <row r="473" spans="1:55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</row>
    <row r="474" spans="1:55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</row>
    <row r="475" spans="1:55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</row>
    <row r="476" spans="1:55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</row>
    <row r="477" spans="1:55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</row>
    <row r="478" spans="1:55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</row>
    <row r="479" spans="1:55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</row>
    <row r="480" spans="1:55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</row>
    <row r="481" spans="1:55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</row>
    <row r="482" spans="1:55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</row>
    <row r="483" spans="1:55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</row>
    <row r="484" spans="1:55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</row>
    <row r="485" spans="1:55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</row>
    <row r="486" spans="1:55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</row>
    <row r="487" spans="1:55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</row>
    <row r="488" spans="1:55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</row>
    <row r="489" spans="1:55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</row>
    <row r="490" spans="1:55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</row>
    <row r="491" spans="1:55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</row>
    <row r="492" spans="1:55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</row>
    <row r="493" spans="1:55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</row>
    <row r="494" spans="1:55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</row>
    <row r="495" spans="1:55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</row>
    <row r="496" spans="1:55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</row>
    <row r="497" spans="1:55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</row>
    <row r="498" spans="1:55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</row>
    <row r="499" spans="1:55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</row>
    <row r="500" spans="1:55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</row>
    <row r="501" spans="1:55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</row>
    <row r="502" spans="1:55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</row>
    <row r="503" spans="1:55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</row>
    <row r="504" spans="1:55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</row>
    <row r="505" spans="1:55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</row>
    <row r="506" spans="1:55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</row>
    <row r="507" spans="1:55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</row>
    <row r="508" spans="1:55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</row>
    <row r="509" spans="1:55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</row>
    <row r="510" spans="1:55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</row>
    <row r="511" spans="1:55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</row>
    <row r="512" spans="1:55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</row>
    <row r="513" spans="1:55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</row>
    <row r="514" spans="1:55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</row>
    <row r="515" spans="1:55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</row>
    <row r="516" spans="1:55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</row>
    <row r="517" spans="1:55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</row>
    <row r="518" spans="1:55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</row>
    <row r="519" spans="1:55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</row>
    <row r="520" spans="1:55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</row>
    <row r="521" spans="1:55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</row>
    <row r="522" spans="1:55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</row>
    <row r="523" spans="1:55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</row>
    <row r="524" spans="1:55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</row>
    <row r="525" spans="1:55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</row>
    <row r="526" spans="1:55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</row>
    <row r="527" spans="1:55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</row>
    <row r="528" spans="1:55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</row>
    <row r="529" spans="1:55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</row>
    <row r="530" spans="1:55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</row>
    <row r="531" spans="1:55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</row>
    <row r="532" spans="1:55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</row>
    <row r="533" spans="1:55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</row>
    <row r="534" spans="1:55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</row>
    <row r="535" spans="1:55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</row>
    <row r="536" spans="1:55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</row>
    <row r="537" spans="1:55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</row>
    <row r="538" spans="1:55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</row>
    <row r="539" spans="1:55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</row>
    <row r="540" spans="1:55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</row>
    <row r="541" spans="1:55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</row>
    <row r="542" spans="1:55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</row>
    <row r="543" spans="1:55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</row>
    <row r="544" spans="1:55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</row>
    <row r="545" spans="1:55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</row>
    <row r="546" spans="1:55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</row>
    <row r="547" spans="1:55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</row>
    <row r="548" spans="1:55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</row>
    <row r="549" spans="1:55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</row>
    <row r="550" spans="1:55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</row>
    <row r="551" spans="1:55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</row>
    <row r="552" spans="1:55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</row>
    <row r="553" spans="1:55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</row>
    <row r="554" spans="1:55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</row>
    <row r="555" spans="1:55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</row>
    <row r="556" spans="1:55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</row>
    <row r="557" spans="1:55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</row>
    <row r="558" spans="1:55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</row>
    <row r="559" spans="1:55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</row>
    <row r="560" spans="1:55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</row>
    <row r="561" spans="1:55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</row>
    <row r="562" spans="1:55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</row>
    <row r="563" spans="1:55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</row>
    <row r="564" spans="1:55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</row>
    <row r="565" spans="1:55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</row>
    <row r="566" spans="1:55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</row>
    <row r="567" spans="1:55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</row>
    <row r="568" spans="1:55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</row>
    <row r="569" spans="1:55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</row>
    <row r="570" spans="1:55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</row>
    <row r="571" spans="1:55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</row>
    <row r="572" spans="1:55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</row>
    <row r="573" spans="1:55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</row>
    <row r="574" spans="1:55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</row>
    <row r="575" spans="1:55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</row>
    <row r="576" spans="1:55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</row>
    <row r="577" spans="1:55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</row>
    <row r="578" spans="1:55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</row>
    <row r="579" spans="1:55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</row>
    <row r="580" spans="1:55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</row>
    <row r="581" spans="1:55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</row>
    <row r="582" spans="1:55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</row>
    <row r="583" spans="1:55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</row>
    <row r="584" spans="1:55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</row>
    <row r="585" spans="1:55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</row>
    <row r="586" spans="1:55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</row>
    <row r="587" spans="1:55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</row>
    <row r="588" spans="1:55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</row>
    <row r="589" spans="1:55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</row>
    <row r="590" spans="1:55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</row>
    <row r="591" spans="1:55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</row>
    <row r="592" spans="1:55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</row>
    <row r="593" spans="1:55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</row>
    <row r="594" spans="1:55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</row>
    <row r="595" spans="1:55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</row>
    <row r="596" spans="1:55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</row>
    <row r="597" spans="1:55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</row>
    <row r="598" spans="1:55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</row>
    <row r="599" spans="1:55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</row>
    <row r="600" spans="1:55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</row>
    <row r="601" spans="1:55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</row>
    <row r="602" spans="1:55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</row>
    <row r="603" spans="1:55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</row>
    <row r="604" spans="1:55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</row>
    <row r="605" spans="1:55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</row>
    <row r="606" spans="1:55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</row>
    <row r="607" spans="1:55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</row>
    <row r="608" spans="1:55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</row>
    <row r="609" spans="1:55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</row>
    <row r="610" spans="1:55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</row>
    <row r="611" spans="1:55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</row>
    <row r="612" spans="1:55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</row>
    <row r="613" spans="1:55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</row>
    <row r="614" spans="1:55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</row>
    <row r="615" spans="1:55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</row>
    <row r="616" spans="1:55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</row>
    <row r="617" spans="1:55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</row>
    <row r="618" spans="1:55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</row>
    <row r="619" spans="1:55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</row>
    <row r="620" spans="1:55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</row>
    <row r="621" spans="1:55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</row>
    <row r="622" spans="1:55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</row>
    <row r="623" spans="1:55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</row>
    <row r="624" spans="1:55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</row>
    <row r="625" spans="1:55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</row>
    <row r="626" spans="1:55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</row>
    <row r="627" spans="1:55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</row>
    <row r="628" spans="1:55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</row>
    <row r="629" spans="1:55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</row>
    <row r="630" spans="1:55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</row>
    <row r="631" spans="1:55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</row>
    <row r="632" spans="1:55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</row>
    <row r="633" spans="1:55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</row>
    <row r="634" spans="1:55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</row>
    <row r="635" spans="1:55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</row>
    <row r="636" spans="1:55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</row>
    <row r="637" spans="1:55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</row>
    <row r="638" spans="1:55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</row>
    <row r="639" spans="1:55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</row>
    <row r="640" spans="1:55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</row>
    <row r="641" spans="1:55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</row>
    <row r="642" spans="1:55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</row>
    <row r="643" spans="1:55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</row>
    <row r="644" spans="1:55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</row>
    <row r="645" spans="1:55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</row>
    <row r="646" spans="1:55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</row>
    <row r="647" spans="1:55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</row>
    <row r="648" spans="1:55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</row>
    <row r="649" spans="1:55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</row>
    <row r="650" spans="1:55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</row>
    <row r="651" spans="1:55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</row>
    <row r="652" spans="1:55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</row>
    <row r="653" spans="1:55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</row>
    <row r="654" spans="1:55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</row>
    <row r="655" spans="1:55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</row>
    <row r="656" spans="1:55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</row>
    <row r="657" spans="1:55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</row>
    <row r="658" spans="1:55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</row>
    <row r="659" spans="1:55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</row>
    <row r="660" spans="1:55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</row>
    <row r="661" spans="1:55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</row>
    <row r="662" spans="1:55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</row>
    <row r="663" spans="1:55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</row>
    <row r="664" spans="1:55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</row>
    <row r="665" spans="1:55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</row>
    <row r="666" spans="1:55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</row>
    <row r="667" spans="1:55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</row>
    <row r="668" spans="1:55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</row>
    <row r="669" spans="1:55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</row>
    <row r="670" spans="1:55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</row>
    <row r="671" spans="1:55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</row>
    <row r="672" spans="1:55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</row>
    <row r="673" spans="1:55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</row>
    <row r="674" spans="1:55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</row>
    <row r="675" spans="1:55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</row>
    <row r="676" spans="1:55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</row>
    <row r="677" spans="1:55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</row>
    <row r="678" spans="1:55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</row>
    <row r="679" spans="1:55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</row>
    <row r="680" spans="1:55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</row>
    <row r="681" spans="1:55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</row>
    <row r="682" spans="1:55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</row>
    <row r="683" spans="1:55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</row>
    <row r="684" spans="1:55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</row>
    <row r="685" spans="1:55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</row>
    <row r="686" spans="1:55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</row>
    <row r="687" spans="1:55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</row>
    <row r="688" spans="1:55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</row>
    <row r="689" spans="1:55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</row>
    <row r="690" spans="1:55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</row>
    <row r="691" spans="1:55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</row>
    <row r="692" spans="1:55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</row>
    <row r="693" spans="1:55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</row>
    <row r="694" spans="1:55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</row>
    <row r="695" spans="1:55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</row>
    <row r="696" spans="1:55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</row>
    <row r="697" spans="1:55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</row>
    <row r="698" spans="1:55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</row>
    <row r="699" spans="1:55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</row>
    <row r="700" spans="1:55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</row>
    <row r="701" spans="1:55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</row>
    <row r="702" spans="1:55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</row>
    <row r="703" spans="1:55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</row>
    <row r="704" spans="1:55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</row>
    <row r="705" spans="1:55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</row>
    <row r="706" spans="1:55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</row>
    <row r="707" spans="1:55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</row>
    <row r="708" spans="1:55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</row>
    <row r="709" spans="1:55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</row>
    <row r="710" spans="1:55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</row>
    <row r="711" spans="1:55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</row>
    <row r="712" spans="1:55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</row>
    <row r="713" spans="1:55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</row>
    <row r="714" spans="1:55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</row>
    <row r="715" spans="1:55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</row>
    <row r="716" spans="1:55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</row>
    <row r="717" spans="1:55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</row>
    <row r="718" spans="1:55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</row>
    <row r="719" spans="1:55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</row>
    <row r="720" spans="1:55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</row>
    <row r="721" spans="1:55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</row>
    <row r="722" spans="1:55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</row>
    <row r="723" spans="1:55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</row>
    <row r="724" spans="1:55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</row>
    <row r="725" spans="1:55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</row>
    <row r="726" spans="1:55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</row>
    <row r="727" spans="1:55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</row>
    <row r="728" spans="1:55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</row>
    <row r="729" spans="1:55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</row>
    <row r="730" spans="1:55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</row>
    <row r="731" spans="1:55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</row>
    <row r="732" spans="1:55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</row>
    <row r="733" spans="1:55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</row>
    <row r="734" spans="1:55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</row>
    <row r="735" spans="1:55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</row>
    <row r="736" spans="1:55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</row>
    <row r="737" spans="1:55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</row>
    <row r="738" spans="1:55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</row>
    <row r="739" spans="1:55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</row>
    <row r="740" spans="1:55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</row>
    <row r="741" spans="1:55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</row>
    <row r="742" spans="1:55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</row>
    <row r="743" spans="1:55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</row>
    <row r="744" spans="1:55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</row>
    <row r="745" spans="1:55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</row>
    <row r="746" spans="1:55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</row>
    <row r="747" spans="1:55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</row>
    <row r="748" spans="1:55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</row>
    <row r="749" spans="1:55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</row>
    <row r="750" spans="1:55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</row>
    <row r="751" spans="1:55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</row>
    <row r="752" spans="1:55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</row>
    <row r="753" spans="1:55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</row>
    <row r="754" spans="1:55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</row>
    <row r="755" spans="1:55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</row>
    <row r="756" spans="1:55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</row>
    <row r="757" spans="1:55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</row>
    <row r="758" spans="1:55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</row>
    <row r="759" spans="1:55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</row>
    <row r="760" spans="1:55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</row>
    <row r="761" spans="1:55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</row>
    <row r="762" spans="1:55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</row>
    <row r="763" spans="1:55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</row>
    <row r="764" spans="1:55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</row>
    <row r="765" spans="1:55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</row>
    <row r="766" spans="1:55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</row>
    <row r="767" spans="1:55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</row>
    <row r="768" spans="1:55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</row>
    <row r="769" spans="1:55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</row>
    <row r="770" spans="1:55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</row>
    <row r="771" spans="1:55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</row>
    <row r="772" spans="1:55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</row>
    <row r="773" spans="1:55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</row>
    <row r="774" spans="1:55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</row>
    <row r="775" spans="1:55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</row>
    <row r="776" spans="1:55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</row>
    <row r="777" spans="1:55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</row>
    <row r="778" spans="1:55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</row>
    <row r="779" spans="1:55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</row>
    <row r="780" spans="1:55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</row>
    <row r="781" spans="1:55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</row>
    <row r="782" spans="1:55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</row>
    <row r="783" spans="1:55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</row>
    <row r="784" spans="1:55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</row>
    <row r="785" spans="1:55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</row>
    <row r="786" spans="1:55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</row>
    <row r="787" spans="1:55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</row>
    <row r="788" spans="1:55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</row>
    <row r="789" spans="1:55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</row>
    <row r="790" spans="1:55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</row>
    <row r="791" spans="1:55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</row>
    <row r="792" spans="1:55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</row>
    <row r="793" spans="1:55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</row>
    <row r="794" spans="1:55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</row>
    <row r="795" spans="1:55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</row>
    <row r="796" spans="1:55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</row>
    <row r="797" spans="1:55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</row>
    <row r="798" spans="1:55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</row>
    <row r="799" spans="1:55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</row>
    <row r="800" spans="1:55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</row>
    <row r="801" spans="1:55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</row>
    <row r="802" spans="1:55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</row>
    <row r="803" spans="1:55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</row>
    <row r="804" spans="1:55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</row>
    <row r="805" spans="1:55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</row>
    <row r="806" spans="1:55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</row>
    <row r="807" spans="1:55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</row>
    <row r="808" spans="1:55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</row>
    <row r="809" spans="1:55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</row>
    <row r="810" spans="1:55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</row>
    <row r="811" spans="1:55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</row>
    <row r="812" spans="1:55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</row>
    <row r="813" spans="1:55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</row>
    <row r="814" spans="1:55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</row>
    <row r="815" spans="1:55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</row>
    <row r="816" spans="1:55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</row>
    <row r="817" spans="1:55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</row>
    <row r="818" spans="1:55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</row>
    <row r="819" spans="1:55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</row>
    <row r="820" spans="1:55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</row>
    <row r="821" spans="1:55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</row>
    <row r="822" spans="1:55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</row>
    <row r="823" spans="1:55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</row>
    <row r="824" spans="1:55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</row>
    <row r="825" spans="1:55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</row>
    <row r="826" spans="1:55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</row>
    <row r="827" spans="1:55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</row>
    <row r="828" spans="1:55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</row>
    <row r="829" spans="1:55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</row>
    <row r="830" spans="1:55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</row>
    <row r="831" spans="1:55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</row>
    <row r="832" spans="1:55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</row>
    <row r="833" spans="1:55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</row>
    <row r="834" spans="1:55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</row>
    <row r="835" spans="1:55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</row>
    <row r="836" spans="1:55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</row>
    <row r="837" spans="1:55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</row>
    <row r="838" spans="1:55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</row>
    <row r="839" spans="1:55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</row>
    <row r="840" spans="1:55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</row>
    <row r="841" spans="1:55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</row>
    <row r="842" spans="1:55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</row>
    <row r="843" spans="1:55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</row>
    <row r="844" spans="1:55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</row>
    <row r="845" spans="1:55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</row>
    <row r="846" spans="1:55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</row>
    <row r="847" spans="1:55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</row>
    <row r="848" spans="1:55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</row>
    <row r="849" spans="1:55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</row>
    <row r="850" spans="1:55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</row>
    <row r="851" spans="1:55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</row>
    <row r="852" spans="1:55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</row>
    <row r="853" spans="1:55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</row>
    <row r="854" spans="1:55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</row>
    <row r="855" spans="1:55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</row>
    <row r="856" spans="1:55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</row>
    <row r="857" spans="1:55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</row>
    <row r="858" spans="1:55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</row>
    <row r="859" spans="1:55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</row>
    <row r="860" spans="1:55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</row>
    <row r="861" spans="1:55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</row>
    <row r="862" spans="1:55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</row>
    <row r="863" spans="1:55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</row>
    <row r="864" spans="1:55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</row>
    <row r="865" spans="1:55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</row>
    <row r="866" spans="1:55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</row>
    <row r="867" spans="1:55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</row>
    <row r="868" spans="1:55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</row>
    <row r="869" spans="1:55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</row>
    <row r="870" spans="1:55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</row>
    <row r="871" spans="1:55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</row>
    <row r="872" spans="1:55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</row>
    <row r="873" spans="1:55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</row>
    <row r="874" spans="1:55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</row>
    <row r="875" spans="1:55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</row>
    <row r="876" spans="1:55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</row>
    <row r="877" spans="1:55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</row>
    <row r="878" spans="1:55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</row>
    <row r="879" spans="1:55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</row>
    <row r="880" spans="1:55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</row>
    <row r="881" spans="1:55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</row>
    <row r="882" spans="1:55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</row>
    <row r="883" spans="1:55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</row>
    <row r="884" spans="1:55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</row>
    <row r="885" spans="1:55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</row>
    <row r="886" spans="1:55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</row>
    <row r="887" spans="1:55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</row>
    <row r="888" spans="1:55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</row>
    <row r="889" spans="1:55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</row>
    <row r="890" spans="1:55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</row>
    <row r="891" spans="1:55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</row>
    <row r="892" spans="1:55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</row>
    <row r="893" spans="1:55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</row>
    <row r="894" spans="1:55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</row>
    <row r="895" spans="1:55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</row>
    <row r="896" spans="1:55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</row>
    <row r="897" spans="1:55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</row>
    <row r="898" spans="1:55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</row>
    <row r="899" spans="1:55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</row>
    <row r="900" spans="1:55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</row>
    <row r="901" spans="1:55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</row>
    <row r="902" spans="1:55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</row>
    <row r="903" spans="1:55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</row>
    <row r="904" spans="1:55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</row>
    <row r="905" spans="1:55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</row>
    <row r="906" spans="1:55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</row>
    <row r="907" spans="1:55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</row>
    <row r="908" spans="1:55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</row>
    <row r="909" spans="1:55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</row>
    <row r="910" spans="1:55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</row>
    <row r="911" spans="1:55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</row>
    <row r="912" spans="1:55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</row>
    <row r="913" spans="1:55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</row>
    <row r="914" spans="1:55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</row>
    <row r="915" spans="1:55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</row>
    <row r="916" spans="1:55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</row>
    <row r="917" spans="1:55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</row>
    <row r="918" spans="1:55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</row>
    <row r="919" spans="1:55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</row>
    <row r="920" spans="1:55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</row>
    <row r="921" spans="1:55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</row>
    <row r="922" spans="1:55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</row>
    <row r="923" spans="1:55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</row>
    <row r="924" spans="1:55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</row>
    <row r="925" spans="1:55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</row>
    <row r="926" spans="1:55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</row>
    <row r="927" spans="1:55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</row>
    <row r="928" spans="1:55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</row>
    <row r="929" spans="1:55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</row>
    <row r="930" spans="1:55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</row>
    <row r="931" spans="1:55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</row>
    <row r="932" spans="1:55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</row>
    <row r="933" spans="1:55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</row>
    <row r="934" spans="1:55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</row>
    <row r="935" spans="1:55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</row>
    <row r="936" spans="1:55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</row>
    <row r="937" spans="1:55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</row>
    <row r="938" spans="1:55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</row>
    <row r="939" spans="1:55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</row>
    <row r="940" spans="1:55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</row>
    <row r="941" spans="1:55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</row>
    <row r="942" spans="1:55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</row>
    <row r="943" spans="1:55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</row>
    <row r="944" spans="1:55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</row>
    <row r="945" spans="1:55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</row>
    <row r="946" spans="1:55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</row>
    <row r="947" spans="1:55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</row>
    <row r="948" spans="1:55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</row>
    <row r="949" spans="1:55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</row>
    <row r="950" spans="1:55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</row>
    <row r="951" spans="1:55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</row>
    <row r="952" spans="1:55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</row>
    <row r="953" spans="1:55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</row>
    <row r="954" spans="1:55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</row>
    <row r="955" spans="1:55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</row>
    <row r="956" spans="1:55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</row>
    <row r="957" spans="1:55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</row>
    <row r="958" spans="1:55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</row>
    <row r="959" spans="1:55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</row>
    <row r="960" spans="1:55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</row>
    <row r="961" spans="1:55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</row>
    <row r="962" spans="1:55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</row>
    <row r="963" spans="1:55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</row>
    <row r="964" spans="1:55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</row>
    <row r="965" spans="1:55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</row>
    <row r="966" spans="1:55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</row>
    <row r="967" spans="1:55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</row>
    <row r="968" spans="1:55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</row>
    <row r="969" spans="1:55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</row>
    <row r="970" spans="1:55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</row>
    <row r="971" spans="1:55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</row>
    <row r="972" spans="1:55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</row>
    <row r="973" spans="1:55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</row>
    <row r="974" spans="1:55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</row>
    <row r="975" spans="1:55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</row>
    <row r="976" spans="1:55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</row>
    <row r="977" spans="1:55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</row>
    <row r="978" spans="1:55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</row>
    <row r="979" spans="1:55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</row>
    <row r="980" spans="1:55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</row>
    <row r="981" spans="1:55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</row>
    <row r="982" spans="1:55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</row>
    <row r="983" spans="1:55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</row>
    <row r="984" spans="1:55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</row>
    <row r="985" spans="1:55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</row>
    <row r="986" spans="1:55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</row>
    <row r="987" spans="1:55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</row>
    <row r="988" spans="1:55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</row>
    <row r="989" spans="1:55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</row>
    <row r="990" spans="1:55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</row>
    <row r="991" spans="1:55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</row>
    <row r="992" spans="1:55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</row>
    <row r="993" spans="1:55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</row>
    <row r="994" spans="1:55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</row>
    <row r="995" spans="1:55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</row>
    <row r="996" spans="1:55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</row>
    <row r="997" spans="1:55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</row>
    <row r="998" spans="1:55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</row>
    <row r="999" spans="1:55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</row>
    <row r="1000" spans="1:55" ht="14.2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</row>
  </sheetData>
  <mergeCells count="149">
    <mergeCell ref="AE13:AJ13"/>
    <mergeCell ref="AR15:AR17"/>
    <mergeCell ref="AS15:AS17"/>
    <mergeCell ref="BA15:BA17"/>
    <mergeCell ref="BB15:BB17"/>
    <mergeCell ref="BC15:BC17"/>
    <mergeCell ref="AL15:AL17"/>
    <mergeCell ref="AM15:AM17"/>
    <mergeCell ref="AO15:AO17"/>
    <mergeCell ref="AP15:AP17"/>
    <mergeCell ref="AQ15:AQ17"/>
    <mergeCell ref="A1:D4"/>
    <mergeCell ref="E1:BB2"/>
    <mergeCell ref="E3:BB4"/>
    <mergeCell ref="A6:C6"/>
    <mergeCell ref="D6:BC6"/>
    <mergeCell ref="A8:C8"/>
    <mergeCell ref="D8:BC8"/>
    <mergeCell ref="U13:Z13"/>
    <mergeCell ref="AA13:AD13"/>
    <mergeCell ref="AR13:AS13"/>
    <mergeCell ref="AT13:AZ13"/>
    <mergeCell ref="BA13:BA14"/>
    <mergeCell ref="BB13:BB14"/>
    <mergeCell ref="BC13:BC14"/>
    <mergeCell ref="AL14:AM14"/>
    <mergeCell ref="AO14:AP14"/>
    <mergeCell ref="A10:C10"/>
    <mergeCell ref="D10:BC10"/>
    <mergeCell ref="A12:Q12"/>
    <mergeCell ref="AK13:AQ13"/>
    <mergeCell ref="R12:AZ12"/>
    <mergeCell ref="BA12:BC12"/>
    <mergeCell ref="A13:G13"/>
    <mergeCell ref="H13:L13"/>
    <mergeCell ref="E18:E20"/>
    <mergeCell ref="F18:F20"/>
    <mergeCell ref="H15:H17"/>
    <mergeCell ref="I15:I17"/>
    <mergeCell ref="A18:A20"/>
    <mergeCell ref="B18:B20"/>
    <mergeCell ref="C18:C20"/>
    <mergeCell ref="D18:D20"/>
    <mergeCell ref="D15:D17"/>
    <mergeCell ref="E15:E17"/>
    <mergeCell ref="F15:F17"/>
    <mergeCell ref="G15:G17"/>
    <mergeCell ref="R15:R17"/>
    <mergeCell ref="S15:S17"/>
    <mergeCell ref="M13:Q13"/>
    <mergeCell ref="R13:T13"/>
    <mergeCell ref="M14:N14"/>
    <mergeCell ref="O14:P14"/>
    <mergeCell ref="A15:A17"/>
    <mergeCell ref="B15:B17"/>
    <mergeCell ref="C15:C17"/>
    <mergeCell ref="T15:T17"/>
    <mergeCell ref="L15:L17"/>
    <mergeCell ref="M15:M17"/>
    <mergeCell ref="N15:N17"/>
    <mergeCell ref="O15:O17"/>
    <mergeCell ref="J15:J17"/>
    <mergeCell ref="K15:K17"/>
    <mergeCell ref="P15:P17"/>
    <mergeCell ref="Q15:Q17"/>
    <mergeCell ref="AR18:AR20"/>
    <mergeCell ref="AS18:AS20"/>
    <mergeCell ref="BA18:BA20"/>
    <mergeCell ref="BB18:BB20"/>
    <mergeCell ref="BC18:BC20"/>
    <mergeCell ref="G18:G20"/>
    <mergeCell ref="AL18:AL20"/>
    <mergeCell ref="AM18:AM20"/>
    <mergeCell ref="AO18:AO20"/>
    <mergeCell ref="AP18:AP20"/>
    <mergeCell ref="AQ18:AQ20"/>
    <mergeCell ref="H18:H20"/>
    <mergeCell ref="I18:I20"/>
    <mergeCell ref="R18:R20"/>
    <mergeCell ref="S18:S20"/>
    <mergeCell ref="T18:T20"/>
    <mergeCell ref="P18:P20"/>
    <mergeCell ref="Q18:Q20"/>
    <mergeCell ref="J18:J20"/>
    <mergeCell ref="K18:K20"/>
    <mergeCell ref="L18:L20"/>
    <mergeCell ref="M18:M20"/>
    <mergeCell ref="N18:N20"/>
    <mergeCell ref="O18:O20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AL24:AL26"/>
    <mergeCell ref="BB24:BB26"/>
    <mergeCell ref="BC24:BC26"/>
    <mergeCell ref="AM24:AM26"/>
    <mergeCell ref="AO24:AO26"/>
    <mergeCell ref="AP24:AP26"/>
    <mergeCell ref="AQ24:AQ26"/>
    <mergeCell ref="AR24:AR26"/>
    <mergeCell ref="AS24:AS26"/>
    <mergeCell ref="BA24:BA26"/>
    <mergeCell ref="AL21:AL23"/>
    <mergeCell ref="BB21:BB23"/>
    <mergeCell ref="BC21:BC23"/>
    <mergeCell ref="AM21:AM23"/>
    <mergeCell ref="AO21:AO23"/>
    <mergeCell ref="AP21:AP23"/>
    <mergeCell ref="AQ21:AQ23"/>
    <mergeCell ref="AR21:AR23"/>
    <mergeCell ref="AS21:AS23"/>
    <mergeCell ref="BA21:BA23"/>
    <mergeCell ref="S21:S23"/>
    <mergeCell ref="T21:T23"/>
    <mergeCell ref="A21:A23"/>
    <mergeCell ref="B21:B23"/>
    <mergeCell ref="C21:C23"/>
    <mergeCell ref="D21:D23"/>
    <mergeCell ref="E21:E23"/>
    <mergeCell ref="F21:F23"/>
    <mergeCell ref="G21:G23"/>
    <mergeCell ref="Q21:Q23"/>
    <mergeCell ref="R21:R23"/>
    <mergeCell ref="H21:H23"/>
    <mergeCell ref="I21:I23"/>
    <mergeCell ref="J21:J23"/>
    <mergeCell ref="K21:K23"/>
    <mergeCell ref="L21:L23"/>
    <mergeCell ref="M21:M23"/>
    <mergeCell ref="N21:N23"/>
    <mergeCell ref="O21:O23"/>
    <mergeCell ref="P21:P23"/>
  </mergeCells>
  <conditionalFormatting sqref="N15">
    <cfRule type="containsText" dxfId="99" priority="14" operator="containsText" text="Muy Baja">
      <formula>NOT(ISERROR(SEARCH(("Muy Baja"),(N15))))</formula>
    </cfRule>
    <cfRule type="containsText" dxfId="98" priority="15" operator="containsText" text="Baja">
      <formula>NOT(ISERROR(SEARCH(("Baja"),(N15))))</formula>
    </cfRule>
    <cfRule type="containsText" dxfId="97" priority="16" operator="containsText" text="Media">
      <formula>NOT(ISERROR(SEARCH(("Media"),(N15))))</formula>
    </cfRule>
    <cfRule type="containsText" dxfId="96" priority="17" operator="containsText" text="Alta">
      <formula>NOT(ISERROR(SEARCH(("Alta"),(N15))))</formula>
    </cfRule>
    <cfRule type="containsText" dxfId="95" priority="18" operator="containsText" text="Muy Alta">
      <formula>NOT(ISERROR(SEARCH(("Muy Alta"),(N15))))</formula>
    </cfRule>
  </conditionalFormatting>
  <conditionalFormatting sqref="N18">
    <cfRule type="containsText" dxfId="94" priority="37" operator="containsText" text="Muy Baja">
      <formula>NOT(ISERROR(SEARCH(("Muy Baja"),(N18))))</formula>
    </cfRule>
    <cfRule type="containsText" dxfId="93" priority="38" operator="containsText" text="Baja">
      <formula>NOT(ISERROR(SEARCH(("Baja"),(N18))))</formula>
    </cfRule>
    <cfRule type="containsText" dxfId="92" priority="39" operator="containsText" text="Media">
      <formula>NOT(ISERROR(SEARCH(("Media"),(N18))))</formula>
    </cfRule>
    <cfRule type="containsText" dxfId="91" priority="40" operator="containsText" text="Alta">
      <formula>NOT(ISERROR(SEARCH(("Alta"),(N18))))</formula>
    </cfRule>
    <cfRule type="containsText" dxfId="90" priority="41" operator="containsText" text="Muy Alta">
      <formula>NOT(ISERROR(SEARCH(("Muy Alta"),(N18))))</formula>
    </cfRule>
  </conditionalFormatting>
  <conditionalFormatting sqref="N21">
    <cfRule type="containsText" dxfId="89" priority="64" operator="containsText" text="Muy Baja">
      <formula>NOT(ISERROR(SEARCH(("Muy Baja"),(N21))))</formula>
    </cfRule>
    <cfRule type="containsText" dxfId="88" priority="65" operator="containsText" text="Baja">
      <formula>NOT(ISERROR(SEARCH(("Baja"),(N21))))</formula>
    </cfRule>
    <cfRule type="containsText" dxfId="87" priority="66" operator="containsText" text="Media">
      <formula>NOT(ISERROR(SEARCH(("Media"),(N21))))</formula>
    </cfRule>
    <cfRule type="containsText" dxfId="86" priority="67" operator="containsText" text="Alta">
      <formula>NOT(ISERROR(SEARCH(("Alta"),(N21))))</formula>
    </cfRule>
    <cfRule type="containsText" dxfId="85" priority="68" operator="containsText" text="Muy Alta">
      <formula>NOT(ISERROR(SEARCH(("Muy Alta"),(N21))))</formula>
    </cfRule>
  </conditionalFormatting>
  <conditionalFormatting sqref="N24">
    <cfRule type="containsText" dxfId="84" priority="91" operator="containsText" text="Muy Baja">
      <formula>NOT(ISERROR(SEARCH(("Muy Baja"),(N24))))</formula>
    </cfRule>
    <cfRule type="containsText" dxfId="83" priority="92" operator="containsText" text="Baja">
      <formula>NOT(ISERROR(SEARCH(("Baja"),(N24))))</formula>
    </cfRule>
    <cfRule type="containsText" dxfId="82" priority="93" operator="containsText" text="Media">
      <formula>NOT(ISERROR(SEARCH(("Media"),(N24))))</formula>
    </cfRule>
    <cfRule type="containsText" dxfId="81" priority="94" operator="containsText" text="Alta">
      <formula>NOT(ISERROR(SEARCH(("Alta"),(N24))))</formula>
    </cfRule>
    <cfRule type="containsText" dxfId="80" priority="95" operator="containsText" text="Muy Alta">
      <formula>NOT(ISERROR(SEARCH(("Muy Alta"),(N24))))</formula>
    </cfRule>
  </conditionalFormatting>
  <conditionalFormatting sqref="P15">
    <cfRule type="containsText" dxfId="79" priority="1" operator="containsText" text="Leve">
      <formula>NOT(ISERROR(SEARCH(("Leve"),(P15))))</formula>
    </cfRule>
    <cfRule type="containsText" dxfId="78" priority="2" operator="containsText" text="Menor">
      <formula>NOT(ISERROR(SEARCH(("Menor"),(P15))))</formula>
    </cfRule>
    <cfRule type="containsText" dxfId="77" priority="3" operator="containsText" text="Mayor">
      <formula>NOT(ISERROR(SEARCH(("Mayor"),(P15))))</formula>
    </cfRule>
    <cfRule type="containsText" dxfId="76" priority="4" operator="containsText" text="Catastrófico">
      <formula>NOT(ISERROR(SEARCH(("Catastrófico"),(P15))))</formula>
    </cfRule>
  </conditionalFormatting>
  <conditionalFormatting sqref="P18">
    <cfRule type="containsText" dxfId="75" priority="24" operator="containsText" text="Leve">
      <formula>NOT(ISERROR(SEARCH(("Leve"),(P18))))</formula>
    </cfRule>
    <cfRule type="containsText" dxfId="74" priority="25" operator="containsText" text="Menor">
      <formula>NOT(ISERROR(SEARCH(("Menor"),(P18))))</formula>
    </cfRule>
    <cfRule type="containsText" dxfId="73" priority="26" operator="containsText" text="Mayor">
      <formula>NOT(ISERROR(SEARCH(("Mayor"),(P18))))</formula>
    </cfRule>
    <cfRule type="containsText" dxfId="72" priority="27" operator="containsText" text="Catastrófico">
      <formula>NOT(ISERROR(SEARCH(("Catastrófico"),(P18))))</formula>
    </cfRule>
  </conditionalFormatting>
  <conditionalFormatting sqref="P21">
    <cfRule type="containsText" dxfId="71" priority="51" operator="containsText" text="Leve">
      <formula>NOT(ISERROR(SEARCH(("Leve"),(P21))))</formula>
    </cfRule>
    <cfRule type="containsText" dxfId="70" priority="52" operator="containsText" text="Menor">
      <formula>NOT(ISERROR(SEARCH(("Menor"),(P21))))</formula>
    </cfRule>
    <cfRule type="containsText" dxfId="69" priority="53" operator="containsText" text="Mayor">
      <formula>NOT(ISERROR(SEARCH(("Mayor"),(P21))))</formula>
    </cfRule>
    <cfRule type="containsText" dxfId="68" priority="54" operator="containsText" text="Catastrófico">
      <formula>NOT(ISERROR(SEARCH(("Catastrófico"),(P21))))</formula>
    </cfRule>
  </conditionalFormatting>
  <conditionalFormatting sqref="P24">
    <cfRule type="containsText" dxfId="67" priority="78" operator="containsText" text="Leve">
      <formula>NOT(ISERROR(SEARCH(("Leve"),(P24))))</formula>
    </cfRule>
    <cfRule type="containsText" dxfId="66" priority="79" operator="containsText" text="Menor">
      <formula>NOT(ISERROR(SEARCH(("Menor"),(P24))))</formula>
    </cfRule>
    <cfRule type="containsText" dxfId="65" priority="80" operator="containsText" text="Mayor">
      <formula>NOT(ISERROR(SEARCH(("Mayor"),(P24))))</formula>
    </cfRule>
    <cfRule type="containsText" dxfId="64" priority="81" operator="containsText" text="Catastrófico">
      <formula>NOT(ISERROR(SEARCH(("Catastrófico"),(P24))))</formula>
    </cfRule>
  </conditionalFormatting>
  <conditionalFormatting sqref="P15:Q15">
    <cfRule type="containsText" dxfId="63" priority="5" operator="containsText" text="Moderado">
      <formula>NOT(ISERROR(SEARCH(("Moderado"),(P15))))</formula>
    </cfRule>
  </conditionalFormatting>
  <conditionalFormatting sqref="P18:Q18">
    <cfRule type="containsText" dxfId="62" priority="28" operator="containsText" text="Moderado">
      <formula>NOT(ISERROR(SEARCH(("Moderado"),(P18))))</formula>
    </cfRule>
  </conditionalFormatting>
  <conditionalFormatting sqref="P21:Q21">
    <cfRule type="containsText" dxfId="61" priority="55" operator="containsText" text="Moderado">
      <formula>NOT(ISERROR(SEARCH(("Moderado"),(P21))))</formula>
    </cfRule>
  </conditionalFormatting>
  <conditionalFormatting sqref="P24:Q24">
    <cfRule type="containsText" dxfId="60" priority="82" operator="containsText" text="Moderado">
      <formula>NOT(ISERROR(SEARCH(("Moderado"),(P24))))</formula>
    </cfRule>
  </conditionalFormatting>
  <conditionalFormatting sqref="Q15">
    <cfRule type="containsText" dxfId="59" priority="6" operator="containsText" text="Bajo">
      <formula>NOT(ISERROR(SEARCH(("Bajo"),(Q15))))</formula>
    </cfRule>
    <cfRule type="containsText" dxfId="58" priority="7" operator="containsText" text="Alto">
      <formula>NOT(ISERROR(SEARCH(("Alto"),(Q15))))</formula>
    </cfRule>
    <cfRule type="containsText" dxfId="57" priority="8" operator="containsText" text="Extremo">
      <formula>NOT(ISERROR(SEARCH(("Extremo"),(Q15))))</formula>
    </cfRule>
  </conditionalFormatting>
  <conditionalFormatting sqref="Q18">
    <cfRule type="containsText" dxfId="56" priority="29" operator="containsText" text="Bajo">
      <formula>NOT(ISERROR(SEARCH(("Bajo"),(Q18))))</formula>
    </cfRule>
    <cfRule type="containsText" dxfId="55" priority="30" operator="containsText" text="Alto">
      <formula>NOT(ISERROR(SEARCH(("Alto"),(Q18))))</formula>
    </cfRule>
    <cfRule type="containsText" dxfId="54" priority="31" operator="containsText" text="Extremo">
      <formula>NOT(ISERROR(SEARCH(("Extremo"),(Q18))))</formula>
    </cfRule>
  </conditionalFormatting>
  <conditionalFormatting sqref="Q21">
    <cfRule type="containsText" dxfId="53" priority="56" operator="containsText" text="Bajo">
      <formula>NOT(ISERROR(SEARCH(("Bajo"),(Q21))))</formula>
    </cfRule>
    <cfRule type="containsText" dxfId="52" priority="57" operator="containsText" text="Alto">
      <formula>NOT(ISERROR(SEARCH(("Alto"),(Q21))))</formula>
    </cfRule>
    <cfRule type="containsText" dxfId="51" priority="58" operator="containsText" text="Extremo">
      <formula>NOT(ISERROR(SEARCH(("Extremo"),(Q21))))</formula>
    </cfRule>
  </conditionalFormatting>
  <conditionalFormatting sqref="Q24">
    <cfRule type="containsText" dxfId="50" priority="83" operator="containsText" text="Bajo">
      <formula>NOT(ISERROR(SEARCH(("Bajo"),(Q24))))</formula>
    </cfRule>
    <cfRule type="containsText" dxfId="49" priority="84" operator="containsText" text="Alto">
      <formula>NOT(ISERROR(SEARCH(("Alto"),(Q24))))</formula>
    </cfRule>
    <cfRule type="containsText" dxfId="48" priority="85" operator="containsText" text="Extremo">
      <formula>NOT(ISERROR(SEARCH(("Extremo"),(Q24))))</formula>
    </cfRule>
  </conditionalFormatting>
  <conditionalFormatting sqref="AM15">
    <cfRule type="containsText" dxfId="47" priority="9" operator="containsText" text="Muy Baja">
      <formula>NOT(ISERROR(SEARCH(("Muy Baja"),(AM15))))</formula>
    </cfRule>
    <cfRule type="containsText" dxfId="46" priority="10" operator="containsText" text="Baja">
      <formula>NOT(ISERROR(SEARCH(("Baja"),(AM15))))</formula>
    </cfRule>
    <cfRule type="containsText" dxfId="45" priority="11" operator="containsText" text="Media">
      <formula>NOT(ISERROR(SEARCH(("Media"),(AM15))))</formula>
    </cfRule>
    <cfRule type="containsText" dxfId="44" priority="12" operator="containsText" text="Alta">
      <formula>NOT(ISERROR(SEARCH(("Alta"),(AM15))))</formula>
    </cfRule>
    <cfRule type="containsText" dxfId="43" priority="13" operator="containsText" text="Muy Alta">
      <formula>NOT(ISERROR(SEARCH(("Muy Alta"),(AM15))))</formula>
    </cfRule>
  </conditionalFormatting>
  <conditionalFormatting sqref="AM18">
    <cfRule type="containsText" dxfId="42" priority="32" operator="containsText" text="Muy Baja">
      <formula>NOT(ISERROR(SEARCH(("Muy Baja"),(AM18))))</formula>
    </cfRule>
    <cfRule type="containsText" dxfId="41" priority="33" operator="containsText" text="Baja">
      <formula>NOT(ISERROR(SEARCH(("Baja"),(AM18))))</formula>
    </cfRule>
    <cfRule type="containsText" dxfId="40" priority="34" operator="containsText" text="Media">
      <formula>NOT(ISERROR(SEARCH(("Media"),(AM18))))</formula>
    </cfRule>
    <cfRule type="containsText" dxfId="39" priority="35" operator="containsText" text="Alta">
      <formula>NOT(ISERROR(SEARCH(("Alta"),(AM18))))</formula>
    </cfRule>
    <cfRule type="containsText" dxfId="38" priority="36" operator="containsText" text="Muy Alta">
      <formula>NOT(ISERROR(SEARCH(("Muy Alta"),(AM18))))</formula>
    </cfRule>
  </conditionalFormatting>
  <conditionalFormatting sqref="AM21">
    <cfRule type="containsText" dxfId="37" priority="59" operator="containsText" text="Muy Baja">
      <formula>NOT(ISERROR(SEARCH(("Muy Baja"),(AM21))))</formula>
    </cfRule>
    <cfRule type="containsText" dxfId="36" priority="60" operator="containsText" text="Baja">
      <formula>NOT(ISERROR(SEARCH(("Baja"),(AM21))))</formula>
    </cfRule>
    <cfRule type="containsText" dxfId="35" priority="61" operator="containsText" text="Media">
      <formula>NOT(ISERROR(SEARCH(("Media"),(AM21))))</formula>
    </cfRule>
    <cfRule type="containsText" dxfId="34" priority="62" operator="containsText" text="Alta">
      <formula>NOT(ISERROR(SEARCH(("Alta"),(AM21))))</formula>
    </cfRule>
    <cfRule type="containsText" dxfId="33" priority="63" operator="containsText" text="Muy Alta">
      <formula>NOT(ISERROR(SEARCH(("Muy Alta"),(AM21))))</formula>
    </cfRule>
  </conditionalFormatting>
  <conditionalFormatting sqref="AM24">
    <cfRule type="containsText" dxfId="32" priority="86" operator="containsText" text="Muy Baja">
      <formula>NOT(ISERROR(SEARCH(("Muy Baja"),(AM24))))</formula>
    </cfRule>
    <cfRule type="containsText" dxfId="31" priority="87" operator="containsText" text="Baja">
      <formula>NOT(ISERROR(SEARCH(("Baja"),(AM24))))</formula>
    </cfRule>
    <cfRule type="containsText" dxfId="30" priority="88" operator="containsText" text="Media">
      <formula>NOT(ISERROR(SEARCH(("Media"),(AM24))))</formula>
    </cfRule>
    <cfRule type="containsText" dxfId="29" priority="89" operator="containsText" text="Alta">
      <formula>NOT(ISERROR(SEARCH(("Alta"),(AM24))))</formula>
    </cfRule>
    <cfRule type="containsText" dxfId="28" priority="90" operator="containsText" text="Muy Alta">
      <formula>NOT(ISERROR(SEARCH(("Muy Alta"),(AM24))))</formula>
    </cfRule>
  </conditionalFormatting>
  <conditionalFormatting sqref="AP15">
    <cfRule type="containsText" dxfId="27" priority="19" operator="containsText" text="Leve">
      <formula>NOT(ISERROR(SEARCH(("Leve"),(AP15))))</formula>
    </cfRule>
    <cfRule type="containsText" dxfId="26" priority="20" operator="containsText" text="Menor">
      <formula>NOT(ISERROR(SEARCH(("Menor"),(AP15))))</formula>
    </cfRule>
    <cfRule type="containsText" dxfId="25" priority="21" operator="containsText" text="Mayor">
      <formula>NOT(ISERROR(SEARCH(("Mayor"),(AP15))))</formula>
    </cfRule>
    <cfRule type="containsText" dxfId="24" priority="22" operator="containsText" text="Catastrófico">
      <formula>NOT(ISERROR(SEARCH(("Catastrófico"),(AP15))))</formula>
    </cfRule>
  </conditionalFormatting>
  <conditionalFormatting sqref="AP18">
    <cfRule type="containsText" dxfId="23" priority="46" operator="containsText" text="Leve">
      <formula>NOT(ISERROR(SEARCH(("Leve"),(AP18))))</formula>
    </cfRule>
    <cfRule type="containsText" dxfId="22" priority="47" operator="containsText" text="Menor">
      <formula>NOT(ISERROR(SEARCH(("Menor"),(AP18))))</formula>
    </cfRule>
    <cfRule type="containsText" dxfId="21" priority="48" operator="containsText" text="Mayor">
      <formula>NOT(ISERROR(SEARCH(("Mayor"),(AP18))))</formula>
    </cfRule>
    <cfRule type="containsText" dxfId="20" priority="49" operator="containsText" text="Catastrófico">
      <formula>NOT(ISERROR(SEARCH(("Catastrófico"),(AP18))))</formula>
    </cfRule>
    <cfRule type="containsText" dxfId="19" priority="50" operator="containsText" text="Moderado">
      <formula>NOT(ISERROR(SEARCH(("Moderado"),(AP18))))</formula>
    </cfRule>
  </conditionalFormatting>
  <conditionalFormatting sqref="AP21">
    <cfRule type="containsText" dxfId="18" priority="69" operator="containsText" text="Leve">
      <formula>NOT(ISERROR(SEARCH(("Leve"),(AP21))))</formula>
    </cfRule>
    <cfRule type="containsText" dxfId="17" priority="70" operator="containsText" text="Menor">
      <formula>NOT(ISERROR(SEARCH(("Menor"),(AP21))))</formula>
    </cfRule>
    <cfRule type="containsText" dxfId="16" priority="71" operator="containsText" text="Mayor">
      <formula>NOT(ISERROR(SEARCH(("Mayor"),(AP21))))</formula>
    </cfRule>
    <cfRule type="containsText" dxfId="15" priority="72" operator="containsText" text="Catastrófico">
      <formula>NOT(ISERROR(SEARCH(("Catastrófico"),(AP21))))</formula>
    </cfRule>
    <cfRule type="containsText" dxfId="14" priority="73" operator="containsText" text="Moderado">
      <formula>NOT(ISERROR(SEARCH(("Moderado"),(AP21))))</formula>
    </cfRule>
  </conditionalFormatting>
  <conditionalFormatting sqref="AP24">
    <cfRule type="containsText" dxfId="13" priority="96" operator="containsText" text="Leve">
      <formula>NOT(ISERROR(SEARCH(("Leve"),(AP24))))</formula>
    </cfRule>
    <cfRule type="containsText" dxfId="12" priority="97" operator="containsText" text="Menor">
      <formula>NOT(ISERROR(SEARCH(("Menor"),(AP24))))</formula>
    </cfRule>
    <cfRule type="containsText" dxfId="11" priority="98" operator="containsText" text="Mayor">
      <formula>NOT(ISERROR(SEARCH(("Mayor"),(AP24))))</formula>
    </cfRule>
    <cfRule type="containsText" dxfId="10" priority="99" operator="containsText" text="Catastrófico">
      <formula>NOT(ISERROR(SEARCH(("Catastrófico"),(AP24))))</formula>
    </cfRule>
    <cfRule type="containsText" dxfId="9" priority="100" operator="containsText" text="Moderado">
      <formula>NOT(ISERROR(SEARCH(("Moderado"),(AP24))))</formula>
    </cfRule>
  </conditionalFormatting>
  <conditionalFormatting sqref="AP15:AQ15">
    <cfRule type="containsText" dxfId="8" priority="23" operator="containsText" text="Moderado">
      <formula>NOT(ISERROR(SEARCH(("Moderado"),(AP15))))</formula>
    </cfRule>
  </conditionalFormatting>
  <conditionalFormatting sqref="AQ15 AQ18 AQ21">
    <cfRule type="containsText" dxfId="7" priority="44" operator="containsText" text="Alto">
      <formula>NOT(ISERROR(SEARCH(("Alto"),(AQ15))))</formula>
    </cfRule>
    <cfRule type="containsText" dxfId="6" priority="45" operator="containsText" text="Extremo">
      <formula>NOT(ISERROR(SEARCH(("Extremo"),(AQ15))))</formula>
    </cfRule>
  </conditionalFormatting>
  <conditionalFormatting sqref="AQ18 AQ21 AQ15">
    <cfRule type="containsText" dxfId="5" priority="43" operator="containsText" text="Bajo">
      <formula>NOT(ISERROR(SEARCH(("Bajo"),(AQ15))))</formula>
    </cfRule>
  </conditionalFormatting>
  <conditionalFormatting sqref="AQ18 AQ21">
    <cfRule type="containsText" dxfId="4" priority="42" operator="containsText" text="Moderado">
      <formula>NOT(ISERROR(SEARCH(("Moderado"),(AQ18))))</formula>
    </cfRule>
  </conditionalFormatting>
  <conditionalFormatting sqref="AQ24">
    <cfRule type="containsText" dxfId="3" priority="74" operator="containsText" text="Moderado">
      <formula>NOT(ISERROR(SEARCH(("Moderado"),(AQ24))))</formula>
    </cfRule>
    <cfRule type="containsText" dxfId="2" priority="75" operator="containsText" text="Bajo">
      <formula>NOT(ISERROR(SEARCH(("Bajo"),(AQ24))))</formula>
    </cfRule>
    <cfRule type="containsText" dxfId="1" priority="76" operator="containsText" text="Alto">
      <formula>NOT(ISERROR(SEARCH(("Alto"),(AQ24))))</formula>
    </cfRule>
    <cfRule type="containsText" dxfId="0" priority="77" operator="containsText" text="Extremo">
      <formula>NOT(ISERROR(SEARCH(("Extremo"),(AQ24))))</formula>
    </cfRule>
  </conditionalFormatting>
  <dataValidations count="16">
    <dataValidation type="list" allowBlank="1" showInputMessage="1" showErrorMessage="1" prompt="Seleccione una clasificación del riesgo" sqref="J15 J18 J21 J24">
      <formula1>"Ejecución y administración de procesos,Fraude externo,Fraude interno,Fallas tecnológicas,Relaciones laborales,Usuarios,productos y prácticas,Daños a activos fijos/eventos externos"</formula1>
    </dataValidation>
    <dataValidation type="list" allowBlank="1" showInputMessage="1" showErrorMessage="1" prompt="Seleccione una afectación económica y/o reputacional" sqref="L15 L18 L21 L24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prompt="Seleccione una opción de tratamiento" sqref="R15 R18 R21 R24">
      <formula1>"Aceptar,Evitar,Compartir / Transferir,Reducir"</formula1>
    </dataValidation>
    <dataValidation type="list" allowBlank="1" showInputMessage="1" showErrorMessage="1" prompt="Seleccione un factor de riesgo" sqref="C15 C18 C21 C24">
      <formula1>"Procesos,Talento humano,Tecnología,Infraestructura,Evento externo"</formula1>
    </dataValidation>
    <dataValidation type="list" allowBlank="1" showErrorMessage="1" sqref="AG15:AG26">
      <formula1>"Continua,Aleatoria"</formula1>
    </dataValidation>
    <dataValidation type="list" allowBlank="1" showErrorMessage="1" sqref="AC15:AC26">
      <formula1>"Automático,Manual"</formula1>
    </dataValidation>
    <dataValidation type="list" allowBlank="1" showInputMessage="1" showErrorMessage="1" prompt="Seleccione si la posible afectación, cuenta con seguro o póliza" sqref="S15 S18 S21 S24">
      <formula1>"Si,No"</formula1>
    </dataValidation>
    <dataValidation type="list" allowBlank="1" showErrorMessage="1" sqref="AI15:AI26">
      <formula1>"Con registro,Sin registro"</formula1>
    </dataValidation>
    <dataValidation type="list" allowBlank="1" showInputMessage="1" showErrorMessage="1" prompt="Seleccione un tipo de riesgo" sqref="I15 I18">
      <formula1>"Gestión,Corrupción,Seguridad de la Información,Ambiental,Seguridad y Salud en el Trabajo,Fiscal"</formula1>
    </dataValidation>
    <dataValidation type="decimal" allowBlank="1" showInputMessage="1" showErrorMessage="1" prompt="Digite el porcentaje de la cobertura del seguro o póliza" sqref="T15 T18 T21 T24">
      <formula1>0</formula1>
      <formula2>1</formula2>
    </dataValidation>
    <dataValidation type="list" allowBlank="1" showInputMessage="1" showErrorMessage="1" prompt="Seleccione un tipo de riesgo" sqref="I21 I24">
      <formula1>"Gestión,Corrupción,Seguridad de la Información,Ambiental,Laboral,Fiscal"</formula1>
    </dataValidation>
    <dataValidation type="list" allowBlank="1" showInputMessage="1" showErrorMessage="1" prompt="Seleccione una frecuencia de la actividad en un periodo de un año" sqref="K15 K18 K21 K24">
      <formula1>"Máximo 2 veces,Entre 3 a 24 veces,Entre 24 a 500 veces,Entre 500 a 5000 veces,Mas de 5000 veces"</formula1>
    </dataValidation>
    <dataValidation type="list" allowBlank="1" showInputMessage="1" showErrorMessage="1" prompt="Seleccione un area de impacto" sqref="D15 D18 D21 D24">
      <formula1>"afectación económica,afectación reputacional,afectación económica y reputacional,efecto dañoso"</formula1>
    </dataValidation>
    <dataValidation type="list" allowBlank="1" showInputMessage="1" showErrorMessage="1" prompt="Seleccione el tipo de control" sqref="AA15:AA26">
      <formula1>"Preventivo,Detectivo,Correctivo"</formula1>
    </dataValidation>
    <dataValidation type="list" allowBlank="1" showErrorMessage="1" sqref="AE15:AE26">
      <formula1>"Documentado,Sin documentar"</formula1>
    </dataValidation>
    <dataValidation type="list" allowBlank="1" showInputMessage="1" showErrorMessage="1" prompt="Seleccione el estado del plan de tratamiento" sqref="AZ15:AZ26">
      <formula1>"En implementación,En ejecución,En seguimiento,Terminado"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VICTORIA URREGO OSPINA</dc:creator>
  <cp:lastModifiedBy>WORK</cp:lastModifiedBy>
  <dcterms:created xsi:type="dcterms:W3CDTF">2025-02-21T18:29:59Z</dcterms:created>
  <dcterms:modified xsi:type="dcterms:W3CDTF">2026-03-16T06:16:59Z</dcterms:modified>
</cp:coreProperties>
</file>